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E:\Research and Statistiscs Program2\4. Correlation\Correlation 2-12-2565\"/>
    </mc:Choice>
  </mc:AlternateContent>
  <bookViews>
    <workbookView xWindow="0" yWindow="0" windowWidth="19200" windowHeight="7340" firstSheet="1" activeTab="1"/>
  </bookViews>
  <sheets>
    <sheet name="ChartDataSheet_" sheetId="7" state="hidden" r:id="rId1"/>
    <sheet name="คำชี้แจง" sheetId="18" r:id="rId2"/>
    <sheet name="Data" sheetId="22" r:id="rId3"/>
    <sheet name="Analysis" sheetId="17" state="veryHidden" r:id="rId4"/>
    <sheet name="Result" sheetId="2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1" l="1"/>
  <c r="C11" i="17" l="1"/>
  <c r="D11" i="17"/>
  <c r="E11" i="17"/>
  <c r="F11" i="17"/>
  <c r="G11" i="17"/>
  <c r="H11" i="17"/>
  <c r="I11" i="17"/>
  <c r="J11" i="17"/>
  <c r="K11" i="17"/>
  <c r="C12" i="17"/>
  <c r="D12" i="17"/>
  <c r="E12" i="17"/>
  <c r="F12" i="17"/>
  <c r="G12" i="17"/>
  <c r="H12" i="17"/>
  <c r="I12" i="17"/>
  <c r="J12" i="17"/>
  <c r="K12" i="17"/>
  <c r="C13" i="17"/>
  <c r="D13" i="17"/>
  <c r="E13" i="17"/>
  <c r="F13" i="17"/>
  <c r="G13" i="17"/>
  <c r="H13" i="17"/>
  <c r="I13" i="17"/>
  <c r="J13" i="17"/>
  <c r="K13" i="17"/>
  <c r="C14" i="17"/>
  <c r="D14" i="17"/>
  <c r="E14" i="17"/>
  <c r="F14" i="17"/>
  <c r="G14" i="17"/>
  <c r="H14" i="17"/>
  <c r="I14" i="17"/>
  <c r="J14" i="17"/>
  <c r="K14" i="17"/>
  <c r="C15" i="17"/>
  <c r="D15" i="17"/>
  <c r="E15" i="17"/>
  <c r="F15" i="17"/>
  <c r="G15" i="17"/>
  <c r="H15" i="17"/>
  <c r="I15" i="17"/>
  <c r="J15" i="17"/>
  <c r="K15" i="17"/>
  <c r="C16" i="17"/>
  <c r="D16" i="17"/>
  <c r="E16" i="17"/>
  <c r="F16" i="17"/>
  <c r="G16" i="17"/>
  <c r="H16" i="17"/>
  <c r="I16" i="17"/>
  <c r="J16" i="17"/>
  <c r="K16" i="17"/>
  <c r="C17" i="17"/>
  <c r="D17" i="17"/>
  <c r="E17" i="17"/>
  <c r="F17" i="17"/>
  <c r="G17" i="17"/>
  <c r="H17" i="17"/>
  <c r="I17" i="17"/>
  <c r="J17" i="17"/>
  <c r="K17" i="17"/>
  <c r="C18" i="17"/>
  <c r="D18" i="17"/>
  <c r="E18" i="17"/>
  <c r="F18" i="17"/>
  <c r="G18" i="17"/>
  <c r="H18" i="17"/>
  <c r="I18" i="17"/>
  <c r="J18" i="17"/>
  <c r="K18" i="17"/>
  <c r="C19" i="17"/>
  <c r="D19" i="17"/>
  <c r="E19" i="17"/>
  <c r="F19" i="17"/>
  <c r="G19" i="17"/>
  <c r="H19" i="17"/>
  <c r="I19" i="17"/>
  <c r="J19" i="17"/>
  <c r="K19" i="17"/>
  <c r="C20" i="17"/>
  <c r="D20" i="17"/>
  <c r="E20" i="17"/>
  <c r="F20" i="17"/>
  <c r="G20" i="17"/>
  <c r="H20" i="17"/>
  <c r="I20" i="17"/>
  <c r="J20" i="17"/>
  <c r="K20" i="17"/>
  <c r="B12" i="17"/>
  <c r="B13" i="17"/>
  <c r="B14" i="17"/>
  <c r="B15" i="17"/>
  <c r="B16" i="17"/>
  <c r="B17" i="17"/>
  <c r="B18" i="17"/>
  <c r="B19" i="17"/>
  <c r="B20" i="17"/>
  <c r="B11" i="17"/>
  <c r="B6" i="17"/>
  <c r="B5" i="17"/>
  <c r="K21" i="22"/>
  <c r="J21" i="22"/>
  <c r="I21" i="22"/>
  <c r="H21" i="22"/>
  <c r="G21" i="22"/>
  <c r="F21" i="22"/>
  <c r="E21" i="22"/>
  <c r="D21" i="22"/>
  <c r="C21" i="22"/>
  <c r="B21" i="22"/>
  <c r="L20" i="22"/>
  <c r="L19" i="22"/>
  <c r="L18" i="22"/>
  <c r="L17" i="22"/>
  <c r="L16" i="22"/>
  <c r="L15" i="22"/>
  <c r="L14" i="22"/>
  <c r="L13" i="22"/>
  <c r="L12" i="22"/>
  <c r="L11" i="22"/>
  <c r="B52" i="17" l="1"/>
  <c r="L21" i="22"/>
  <c r="B55" i="17"/>
  <c r="M13" i="17"/>
  <c r="M12" i="17"/>
  <c r="N17" i="17" l="1"/>
  <c r="M14" i="17"/>
  <c r="M15" i="17" s="1"/>
  <c r="B68" i="17"/>
  <c r="N14" i="17"/>
  <c r="C55" i="17"/>
  <c r="L18" i="17"/>
  <c r="L11" i="17"/>
  <c r="L17" i="17"/>
  <c r="L16" i="17"/>
  <c r="I21" i="17"/>
  <c r="J21" i="17"/>
  <c r="F21" i="17"/>
  <c r="L13" i="17"/>
  <c r="E21" i="17"/>
  <c r="L12" i="17"/>
  <c r="B21" i="17"/>
  <c r="D21" i="17"/>
  <c r="L19" i="17"/>
  <c r="K21" i="17"/>
  <c r="G21" i="17"/>
  <c r="C21" i="17"/>
  <c r="L14" i="17"/>
  <c r="L20" i="17"/>
  <c r="H21" i="17"/>
  <c r="L15" i="17"/>
  <c r="N18" i="17" l="1"/>
  <c r="L21" i="17"/>
  <c r="B53" i="17"/>
  <c r="B56" i="17" l="1"/>
  <c r="N19" i="17"/>
  <c r="N20" i="17" s="1"/>
  <c r="K29" i="17"/>
  <c r="K43" i="17" s="1"/>
  <c r="K33" i="17"/>
  <c r="K47" i="17" s="1"/>
  <c r="J27" i="17"/>
  <c r="J41" i="17" s="1"/>
  <c r="J31" i="17"/>
  <c r="J45" i="17" s="1"/>
  <c r="J25" i="17"/>
  <c r="I28" i="17"/>
  <c r="I42" i="17" s="1"/>
  <c r="I32" i="17"/>
  <c r="I46" i="17" s="1"/>
  <c r="H26" i="17"/>
  <c r="H40" i="17" s="1"/>
  <c r="H30" i="17"/>
  <c r="H44" i="17" s="1"/>
  <c r="H34" i="17"/>
  <c r="H48" i="17" s="1"/>
  <c r="G28" i="17"/>
  <c r="G42" i="17" s="1"/>
  <c r="G32" i="17"/>
  <c r="G46" i="17" s="1"/>
  <c r="F25" i="17"/>
  <c r="E25" i="17"/>
  <c r="G33" i="17"/>
  <c r="G47" i="17" s="1"/>
  <c r="K27" i="17"/>
  <c r="K41" i="17" s="1"/>
  <c r="K31" i="17"/>
  <c r="K45" i="17" s="1"/>
  <c r="J29" i="17"/>
  <c r="J43" i="17" s="1"/>
  <c r="I26" i="17"/>
  <c r="I40" i="17" s="1"/>
  <c r="I34" i="17"/>
  <c r="I48" i="17" s="1"/>
  <c r="H32" i="17"/>
  <c r="H46" i="17" s="1"/>
  <c r="G30" i="17"/>
  <c r="G44" i="17" s="1"/>
  <c r="C25" i="17"/>
  <c r="C39" i="17" s="1"/>
  <c r="K28" i="17"/>
  <c r="K42" i="17" s="1"/>
  <c r="J26" i="17"/>
  <c r="J40" i="17" s="1"/>
  <c r="J34" i="17"/>
  <c r="J48" i="17" s="1"/>
  <c r="I31" i="17"/>
  <c r="I45" i="17" s="1"/>
  <c r="H29" i="17"/>
  <c r="H43" i="17" s="1"/>
  <c r="G27" i="17"/>
  <c r="G41" i="17" s="1"/>
  <c r="G25" i="17"/>
  <c r="K26" i="17"/>
  <c r="K40" i="17" s="1"/>
  <c r="K30" i="17"/>
  <c r="K44" i="17" s="1"/>
  <c r="K34" i="17"/>
  <c r="K48" i="17" s="1"/>
  <c r="J28" i="17"/>
  <c r="J42" i="17" s="1"/>
  <c r="J32" i="17"/>
  <c r="J46" i="17" s="1"/>
  <c r="I29" i="17"/>
  <c r="I43" i="17" s="1"/>
  <c r="I33" i="17"/>
  <c r="I47" i="17" s="1"/>
  <c r="H27" i="17"/>
  <c r="H41" i="17" s="1"/>
  <c r="H31" i="17"/>
  <c r="H45" i="17" s="1"/>
  <c r="H25" i="17"/>
  <c r="G29" i="17"/>
  <c r="G43" i="17" s="1"/>
  <c r="B25" i="17"/>
  <c r="K25" i="17"/>
  <c r="J33" i="17"/>
  <c r="J47" i="17" s="1"/>
  <c r="I30" i="17"/>
  <c r="I44" i="17" s="1"/>
  <c r="H28" i="17"/>
  <c r="H42" i="17" s="1"/>
  <c r="G26" i="17"/>
  <c r="G40" i="17" s="1"/>
  <c r="G34" i="17"/>
  <c r="G48" i="17" s="1"/>
  <c r="K32" i="17"/>
  <c r="K46" i="17" s="1"/>
  <c r="J30" i="17"/>
  <c r="J44" i="17" s="1"/>
  <c r="I27" i="17"/>
  <c r="I41" i="17" s="1"/>
  <c r="I25" i="17"/>
  <c r="H33" i="17"/>
  <c r="H47" i="17" s="1"/>
  <c r="G31" i="17"/>
  <c r="G45" i="17" s="1"/>
  <c r="D25" i="17"/>
  <c r="D39" i="17" s="1"/>
  <c r="E32" i="17"/>
  <c r="E46" i="17" s="1"/>
  <c r="D29" i="17"/>
  <c r="D43" i="17" s="1"/>
  <c r="B27" i="17"/>
  <c r="B41" i="17" s="1"/>
  <c r="B30" i="17"/>
  <c r="B44" i="17" s="1"/>
  <c r="C32" i="17"/>
  <c r="C46" i="17" s="1"/>
  <c r="D33" i="17"/>
  <c r="D47" i="17" s="1"/>
  <c r="B31" i="17"/>
  <c r="B45" i="17" s="1"/>
  <c r="C29" i="17"/>
  <c r="C43" i="17" s="1"/>
  <c r="B28" i="17"/>
  <c r="B42" i="17" s="1"/>
  <c r="E31" i="17"/>
  <c r="E45" i="17" s="1"/>
  <c r="D26" i="17"/>
  <c r="D40" i="17" s="1"/>
  <c r="F32" i="17"/>
  <c r="F46" i="17" s="1"/>
  <c r="F30" i="17"/>
  <c r="F44" i="17" s="1"/>
  <c r="F27" i="17"/>
  <c r="F41" i="17" s="1"/>
  <c r="F28" i="17"/>
  <c r="F42" i="17" s="1"/>
  <c r="F29" i="17"/>
  <c r="F43" i="17" s="1"/>
  <c r="F31" i="17"/>
  <c r="F45" i="17" s="1"/>
  <c r="C28" i="17"/>
  <c r="C42" i="17" s="1"/>
  <c r="C31" i="17"/>
  <c r="C45" i="17" s="1"/>
  <c r="E34" i="17"/>
  <c r="E48" i="17" s="1"/>
  <c r="E27" i="17"/>
  <c r="E41" i="17" s="1"/>
  <c r="D28" i="17"/>
  <c r="D42" i="17" s="1"/>
  <c r="D32" i="17"/>
  <c r="D46" i="17" s="1"/>
  <c r="F33" i="17"/>
  <c r="F47" i="17" s="1"/>
  <c r="B33" i="17"/>
  <c r="C30" i="17"/>
  <c r="C44" i="17" s="1"/>
  <c r="C34" i="17"/>
  <c r="C48" i="17" s="1"/>
  <c r="C27" i="17"/>
  <c r="C41" i="17" s="1"/>
  <c r="E30" i="17"/>
  <c r="E44" i="17" s="1"/>
  <c r="E33" i="17"/>
  <c r="E47" i="17" s="1"/>
  <c r="D31" i="17"/>
  <c r="D34" i="17"/>
  <c r="D48" i="17" s="1"/>
  <c r="F26" i="17"/>
  <c r="F40" i="17" s="1"/>
  <c r="B34" i="17"/>
  <c r="B26" i="17"/>
  <c r="B29" i="17"/>
  <c r="B32" i="17"/>
  <c r="C33" i="17"/>
  <c r="C47" i="17" s="1"/>
  <c r="C26" i="17"/>
  <c r="C40" i="17" s="1"/>
  <c r="E28" i="17"/>
  <c r="E42" i="17" s="1"/>
  <c r="E26" i="17"/>
  <c r="E40" i="17" s="1"/>
  <c r="E29" i="17"/>
  <c r="E43" i="17" s="1"/>
  <c r="D27" i="17"/>
  <c r="D30" i="17"/>
  <c r="D44" i="17" s="1"/>
  <c r="F34" i="17"/>
  <c r="F48" i="17" s="1"/>
  <c r="B51" i="17" l="1"/>
  <c r="L44" i="17"/>
  <c r="L42" i="17"/>
  <c r="H35" i="17"/>
  <c r="H39" i="17"/>
  <c r="H49" i="17" s="1"/>
  <c r="K35" i="17"/>
  <c r="K39" i="17"/>
  <c r="K49" i="17" s="1"/>
  <c r="G35" i="17"/>
  <c r="G39" i="17"/>
  <c r="G49" i="17" s="1"/>
  <c r="I35" i="17"/>
  <c r="I39" i="17"/>
  <c r="I49" i="17" s="1"/>
  <c r="C49" i="17"/>
  <c r="J35" i="17"/>
  <c r="J39" i="17"/>
  <c r="J49" i="17" s="1"/>
  <c r="L27" i="17"/>
  <c r="D41" i="17"/>
  <c r="F35" i="17"/>
  <c r="F39" i="17"/>
  <c r="F49" i="17" s="1"/>
  <c r="B35" i="17"/>
  <c r="B39" i="17"/>
  <c r="B48" i="17"/>
  <c r="L48" i="17" s="1"/>
  <c r="L34" i="17"/>
  <c r="L30" i="17"/>
  <c r="L33" i="17"/>
  <c r="B47" i="17"/>
  <c r="L47" i="17" s="1"/>
  <c r="B46" i="17"/>
  <c r="L46" i="17" s="1"/>
  <c r="L32" i="17"/>
  <c r="L31" i="17"/>
  <c r="D45" i="17"/>
  <c r="L45" i="17" s="1"/>
  <c r="L26" i="17"/>
  <c r="B40" i="17"/>
  <c r="L40" i="17" s="1"/>
  <c r="E35" i="17"/>
  <c r="E39" i="17"/>
  <c r="E49" i="17" s="1"/>
  <c r="L29" i="17"/>
  <c r="B43" i="17"/>
  <c r="L43" i="17" s="1"/>
  <c r="L28" i="17"/>
  <c r="C35" i="17"/>
  <c r="D35" i="17"/>
  <c r="L25" i="17"/>
  <c r="E51" i="17"/>
  <c r="L51" i="17"/>
  <c r="B63" i="17" l="1"/>
  <c r="D49" i="17"/>
  <c r="L39" i="17"/>
  <c r="B49" i="17"/>
  <c r="L41" i="17"/>
  <c r="C54" i="17"/>
  <c r="L35" i="17"/>
  <c r="B66" i="17"/>
  <c r="L49" i="17" l="1"/>
  <c r="B54" i="17" s="1"/>
  <c r="B59" i="17" l="1"/>
  <c r="B58" i="17"/>
  <c r="D2" i="21" s="1"/>
  <c r="E2" i="21" s="1"/>
  <c r="B57" i="17"/>
  <c r="B61" i="17" l="1"/>
</calcChain>
</file>

<file path=xl/sharedStrings.xml><?xml version="1.0" encoding="utf-8"?>
<sst xmlns="http://schemas.openxmlformats.org/spreadsheetml/2006/main" count="152" uniqueCount="99">
  <si>
    <t>This worksheet contains values required for MegaStat charts.</t>
  </si>
  <si>
    <t>Boxplot  1/4/2564 23:42.16</t>
  </si>
  <si>
    <t>Dotplot  1/4/2564 23:42.16</t>
  </si>
  <si>
    <t>NormalPlot  1/4/2564 23:42.16</t>
  </si>
  <si>
    <t>พัฒนาโดย รศ.ดร.อนุวัติ คูณแก้ว  คณะครุศาสตร์ มหาวิทยาลัยราชภัฎเพชรบูรณ์</t>
  </si>
  <si>
    <t>Observed Frequencies</t>
  </si>
  <si>
    <t>df</t>
  </si>
  <si>
    <t>Chi square stat</t>
  </si>
  <si>
    <t>Row Variables</t>
  </si>
  <si>
    <t>Column Variable</t>
  </si>
  <si>
    <t>Row Totals</t>
  </si>
  <si>
    <t>Column Totals</t>
  </si>
  <si>
    <t>Number of rows (R.)</t>
  </si>
  <si>
    <t>Number of column (C.)</t>
  </si>
  <si>
    <t>Level of Significane</t>
  </si>
  <si>
    <t>Col 1</t>
  </si>
  <si>
    <t>Col 2</t>
  </si>
  <si>
    <t>Col 3</t>
  </si>
  <si>
    <t>Col 4</t>
  </si>
  <si>
    <t>Col 5</t>
  </si>
  <si>
    <t>Critical Value</t>
  </si>
  <si>
    <t>Expected Frequencies</t>
  </si>
  <si>
    <t>(O-E)^2/E</t>
  </si>
  <si>
    <t xml:space="preserve">วิธีใช้ </t>
  </si>
  <si>
    <t xml:space="preserve">1. คลิกที่ชีท (Sheet) "Data"   </t>
  </si>
  <si>
    <t>ผลลัพธ์ (Result)</t>
  </si>
  <si>
    <t>1. คลิกที่ชีท (Sheet) "Result" (ผลลัพธ์)</t>
  </si>
  <si>
    <t>โปรแกรมการทดสอบความสัมพันธ์ระหว่างตัวแปร โดยใช้ Chi-square test of association</t>
  </si>
  <si>
    <t>พัฒนาโดย รศ.ดร.อนุวัติ คูณแก้ว    คณะครุศาสตร์    มหาวิทยาลัยราชภัฎเพชรบูรณ์</t>
  </si>
  <si>
    <t>คอลัมน์ 1</t>
  </si>
  <si>
    <t>คอลัมน์ 2</t>
  </si>
  <si>
    <t>คอลัมน์ 3</t>
  </si>
  <si>
    <t>คอลัมน์ 4</t>
  </si>
  <si>
    <t>คอลัมน์ 5</t>
  </si>
  <si>
    <t>รวม</t>
  </si>
  <si>
    <t>แถวที่ 1</t>
  </si>
  <si>
    <t>แถวที่ 2</t>
  </si>
  <si>
    <t>แถวที่ 3</t>
  </si>
  <si>
    <t>แถวที่ 4</t>
  </si>
  <si>
    <t>แถวที่ 5</t>
  </si>
  <si>
    <t>แถว/คอลัมน์</t>
  </si>
  <si>
    <t xml:space="preserve">จำนวนแถว </t>
  </si>
  <si>
    <t xml:space="preserve">จำนวนคอลัมน์ </t>
  </si>
  <si>
    <t>คอลัมน์ 6</t>
  </si>
  <si>
    <t>คอลัมน์ 7</t>
  </si>
  <si>
    <t>คอลัมน์ 8</t>
  </si>
  <si>
    <t>คอลัมน์ 9</t>
  </si>
  <si>
    <t>คอลัมน์ 10</t>
  </si>
  <si>
    <t>แถวที่ 6</t>
  </si>
  <si>
    <t>แถวที่ 7</t>
  </si>
  <si>
    <t>แถวที่ 8</t>
  </si>
  <si>
    <t>แถวที่ 9</t>
  </si>
  <si>
    <t>แถวที่ 10</t>
  </si>
  <si>
    <t>Col 6</t>
  </si>
  <si>
    <t>Col 7</t>
  </si>
  <si>
    <t>Col 8</t>
  </si>
  <si>
    <t>Col 9</t>
  </si>
  <si>
    <t>Col 10</t>
  </si>
  <si>
    <t xml:space="preserve">Row1 </t>
  </si>
  <si>
    <t xml:space="preserve">Row2 </t>
  </si>
  <si>
    <t>Row3</t>
  </si>
  <si>
    <t>Row4</t>
  </si>
  <si>
    <t>Row5</t>
  </si>
  <si>
    <t>Row6</t>
  </si>
  <si>
    <t>Row7</t>
  </si>
  <si>
    <t>Row8</t>
  </si>
  <si>
    <t>Row9</t>
  </si>
  <si>
    <t>Row10</t>
  </si>
  <si>
    <t>คำชี้แจง  คีย์จำนวนแถว (Rows) คอลัมน์ (Columns)  ระดับนัยสำคัญ (Significance) และข้อมูลในตาราง (จำนวนแถว และ คอลัมน์ ไม่เกิน 10 x 10)</t>
  </si>
  <si>
    <t>2. จำนวนแถว x จำนวนคอลัมน์ ไม่เกิน 10 x 10</t>
  </si>
  <si>
    <t>สรุป</t>
  </si>
  <si>
    <t>=CHISQ.TEST(OFFSET(B11,0,0, COUNT(B11:B15),COUNT(B11:F11)), OFFSET(B20,0,0,COUNT(B11:B15),COUNT(B11:F11)))</t>
  </si>
  <si>
    <t>p-value</t>
  </si>
  <si>
    <t>Cramer's V</t>
  </si>
  <si>
    <t>min(c-1, r-1)</t>
  </si>
  <si>
    <t>n</t>
  </si>
  <si>
    <t>=ROWS((B11:K20)-1*COLUMNS((B11:K20)-1)-COUNTBLANK((B11:K20)-1)))</t>
  </si>
  <si>
    <t>Phi and Cramer's V Interpretation</t>
  </si>
  <si>
    <t>&gt; 0.25 Very strong</t>
  </si>
  <si>
    <t>&gt; 0.15 Strong</t>
  </si>
  <si>
    <t>&gt; 0.10 Moderate</t>
  </si>
  <si>
    <t>&gt; 0.05 Weak</t>
  </si>
  <si>
    <t>&gt; 0 No or very weak</t>
  </si>
  <si>
    <t xml:space="preserve">Contingency </t>
  </si>
  <si>
    <t>Phi coefficient</t>
  </si>
  <si>
    <t>โปรแกรมการทดสอบความสัมพันธ์ระหว่างตัวแปร โดยใช้ Phi coefficient</t>
  </si>
  <si>
    <t>ตัวแปรทั้งสองเป็นตัวแปรทวิภาค (Dichotomous variables)</t>
  </si>
  <si>
    <t xml:space="preserve">    1.3  คีย์ข้อมูลในตารางแถว x คอลัมน์ ให้ครบถ้วน (ไม่ต้องคีย์ผลรวมของแถว และ คอลัมน์ เพราะโปรแกรมจะคำนวณอัตโนมัติ)</t>
  </si>
  <si>
    <t xml:space="preserve">    1.1  คีย์จำนวนแถว (Rows) ที่ B7</t>
  </si>
  <si>
    <t xml:space="preserve">    1.2  คีย์จำนวนคอลัมน์ (Columns) ที่ B8</t>
  </si>
  <si>
    <t>3. การแปลผลความสัมพันธ์ ใช้เกณฑ์ต่อไปนี้</t>
  </si>
  <si>
    <t>0.800  -   1.000   แสดงว่า   มีความสัมพันธ์กันสูงมาก</t>
  </si>
  <si>
    <t>0.600  -   0.799   แสดงว่า   มีความสัมพันธ์กันสูง</t>
  </si>
  <si>
    <t>0.400  -   0.599   แสดงว่า   มีความสัมพันธ์กันปานกลาง</t>
  </si>
  <si>
    <t>0.200  -   0.399   แสดงว่า   มีความสัมพันธ์กันน้อย</t>
  </si>
  <si>
    <t xml:space="preserve">         0.000          แสดงว่า   ไม่มีความสัมพันธ์กัน</t>
  </si>
  <si>
    <t xml:space="preserve">0.001  -   0.199   แสดงว่า   มีความสัมพันธ์กันน้อยมาก </t>
  </si>
  <si>
    <t>คำชี้แจง 1. คีย์จำนวนแถว และ จำนวนคอลัมน์ 2. คีย์ข้อมูลที่มีจำนวนแถวและคอลัมน์เท่ากัน (ไม่ต้องคีย์ผลรวมเพราะโปรแกรมจะคำนวณอัตโนมัติ) (ไม่เกิน 10 x 10)</t>
  </si>
  <si>
    <t xml:space="preserve">2. ผลลัพธ์จะนำเสนอค่า Phi coefficient  และ สรุปผลความสัมพันธ์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</si>
</sst>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#0.000;\-##0.000;_);_(@_)"/>
    <numFmt numFmtId="166" formatCode="##0;\-##0;_);_(@_)"/>
    <numFmt numFmtId="167" formatCode="0.0000"/>
    <numFmt numFmtId="168" formatCode="##0.00000;\-##0.00000;_);_(@_)"/>
    <numFmt numFmtId="169" formatCode="0.00000"/>
    <numFmt numFmtId="170" formatCode="##0.000000;\-##0.000000;_);_(@_)"/>
  </numFmts>
  <fonts count="1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C00000"/>
      <name val="Courier New"/>
      <family val="3"/>
    </font>
    <font>
      <sz val="14"/>
      <color theme="8" tint="-0.249977111117893"/>
      <name val="Courier New"/>
      <family val="3"/>
    </font>
    <font>
      <sz val="16"/>
      <color theme="1"/>
      <name val="Angsana New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ngsanaUPC"/>
      <family val="1"/>
    </font>
    <font>
      <b/>
      <sz val="14"/>
      <color rgb="FF21212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93">
    <xf numFmtId="0" fontId="0" fillId="0" borderId="0" xfId="0"/>
    <xf numFmtId="0" fontId="0" fillId="7" borderId="3" xfId="0" applyFill="1" applyBorder="1" applyProtection="1">
      <protection hidden="1"/>
    </xf>
    <xf numFmtId="0" fontId="9" fillId="7" borderId="5" xfId="0" applyFont="1" applyFill="1" applyBorder="1" applyAlignme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0" fillId="2" borderId="0" xfId="0" quotePrefix="1" applyFill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0" fillId="7" borderId="9" xfId="0" applyFill="1" applyBorder="1" applyProtection="1">
      <protection hidden="1"/>
    </xf>
    <xf numFmtId="0" fontId="8" fillId="7" borderId="10" xfId="0" applyFont="1" applyFill="1" applyBorder="1" applyAlignment="1" applyProtection="1">
      <alignment vertical="center"/>
      <protection hidden="1"/>
    </xf>
    <xf numFmtId="0" fontId="8" fillId="7" borderId="6" xfId="0" applyFont="1" applyFill="1" applyBorder="1" applyAlignment="1" applyProtection="1">
      <alignment horizontal="left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0" fontId="8" fillId="5" borderId="3" xfId="0" applyFont="1" applyFill="1" applyBorder="1" applyProtection="1">
      <protection hidden="1"/>
    </xf>
    <xf numFmtId="0" fontId="8" fillId="5" borderId="4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2" borderId="1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protection hidden="1"/>
    </xf>
    <xf numFmtId="0" fontId="9" fillId="7" borderId="0" xfId="0" applyFont="1" applyFill="1" applyBorder="1" applyAlignment="1" applyProtection="1">
      <protection hidden="1"/>
    </xf>
    <xf numFmtId="0" fontId="11" fillId="7" borderId="0" xfId="0" applyFont="1" applyFill="1" applyBorder="1" applyProtection="1">
      <protection hidden="1"/>
    </xf>
    <xf numFmtId="0" fontId="8" fillId="7" borderId="7" xfId="0" applyFont="1" applyFill="1" applyBorder="1" applyAlignment="1" applyProtection="1">
      <alignment vertical="center"/>
      <protection hidden="1"/>
    </xf>
    <xf numFmtId="0" fontId="0" fillId="7" borderId="7" xfId="0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 applyProtection="1">
      <alignment horizontal="center"/>
      <protection hidden="1"/>
    </xf>
    <xf numFmtId="0" fontId="9" fillId="7" borderId="3" xfId="0" applyFont="1" applyFill="1" applyBorder="1" applyAlignment="1" applyProtection="1">
      <protection hidden="1"/>
    </xf>
    <xf numFmtId="0" fontId="9" fillId="7" borderId="9" xfId="0" applyFont="1" applyFill="1" applyBorder="1" applyAlignment="1" applyProtection="1">
      <protection hidden="1"/>
    </xf>
    <xf numFmtId="0" fontId="9" fillId="7" borderId="10" xfId="0" applyFont="1" applyFill="1" applyBorder="1" applyAlignment="1" applyProtection="1">
      <protection hidden="1"/>
    </xf>
    <xf numFmtId="0" fontId="8" fillId="7" borderId="6" xfId="0" applyFont="1" applyFill="1" applyBorder="1" applyAlignment="1" applyProtection="1">
      <alignment vertical="center"/>
      <protection hidden="1"/>
    </xf>
    <xf numFmtId="0" fontId="8" fillId="7" borderId="8" xfId="0" applyFont="1" applyFill="1" applyBorder="1" applyAlignment="1" applyProtection="1">
      <alignment vertical="center"/>
      <protection hidden="1"/>
    </xf>
    <xf numFmtId="0" fontId="1" fillId="5" borderId="3" xfId="0" applyFont="1" applyFill="1" applyBorder="1" applyProtection="1">
      <protection hidden="1"/>
    </xf>
    <xf numFmtId="0" fontId="0" fillId="2" borderId="4" xfId="0" applyFont="1" applyFill="1" applyBorder="1" applyProtection="1">
      <protection hidden="1"/>
    </xf>
    <xf numFmtId="0" fontId="0" fillId="2" borderId="9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6" xfId="0" applyFont="1" applyFill="1" applyBorder="1" applyProtection="1">
      <protection hidden="1"/>
    </xf>
    <xf numFmtId="0" fontId="0" fillId="2" borderId="7" xfId="0" applyFont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12" fillId="2" borderId="0" xfId="0" applyFont="1" applyFill="1" applyProtection="1">
      <protection hidden="1"/>
    </xf>
    <xf numFmtId="0" fontId="7" fillId="2" borderId="1" xfId="0" applyFont="1" applyFill="1" applyBorder="1" applyAlignment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2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66" fontId="0" fillId="2" borderId="14" xfId="0" applyNumberFormat="1" applyFill="1" applyBorder="1" applyProtection="1">
      <protection hidden="1"/>
    </xf>
    <xf numFmtId="0" fontId="0" fillId="2" borderId="0" xfId="0" quotePrefix="1" applyFill="1" applyBorder="1" applyProtection="1">
      <protection hidden="1"/>
    </xf>
    <xf numFmtId="166" fontId="0" fillId="2" borderId="0" xfId="0" applyNumberFormat="1" applyFill="1" applyProtection="1">
      <protection hidden="1"/>
    </xf>
    <xf numFmtId="166" fontId="0" fillId="2" borderId="11" xfId="0" applyNumberFormat="1" applyFill="1" applyBorder="1" applyProtection="1">
      <protection hidden="1"/>
    </xf>
    <xf numFmtId="166" fontId="0" fillId="2" borderId="1" xfId="0" applyNumberFormat="1" applyFill="1" applyBorder="1" applyProtection="1">
      <protection hidden="1"/>
    </xf>
    <xf numFmtId="165" fontId="0" fillId="2" borderId="1" xfId="0" applyNumberFormat="1" applyFill="1" applyBorder="1" applyProtection="1">
      <protection hidden="1"/>
    </xf>
    <xf numFmtId="167" fontId="0" fillId="2" borderId="0" xfId="0" applyNumberFormat="1" applyFill="1" applyProtection="1">
      <protection hidden="1"/>
    </xf>
    <xf numFmtId="0" fontId="4" fillId="0" borderId="0" xfId="0" quotePrefix="1" applyFont="1" applyAlignment="1" applyProtection="1">
      <alignment vertical="center"/>
      <protection hidden="1"/>
    </xf>
    <xf numFmtId="0" fontId="5" fillId="0" borderId="0" xfId="0" quotePrefix="1" applyFont="1" applyAlignment="1" applyProtection="1">
      <alignment vertical="center"/>
      <protection hidden="1"/>
    </xf>
    <xf numFmtId="164" fontId="0" fillId="2" borderId="0" xfId="0" applyNumberFormat="1" applyFill="1" applyBorder="1" applyProtection="1">
      <protection hidden="1"/>
    </xf>
    <xf numFmtId="165" fontId="0" fillId="2" borderId="0" xfId="0" applyNumberFormat="1" applyFill="1" applyBorder="1" applyProtection="1">
      <protection hidden="1"/>
    </xf>
    <xf numFmtId="170" fontId="0" fillId="2" borderId="1" xfId="0" applyNumberFormat="1" applyFill="1" applyBorder="1" applyProtection="1">
      <protection hidden="1"/>
    </xf>
    <xf numFmtId="167" fontId="0" fillId="2" borderId="1" xfId="0" applyNumberFormat="1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68" fontId="0" fillId="2" borderId="0" xfId="0" applyNumberFormat="1" applyFill="1" applyBorder="1" applyProtection="1">
      <protection hidden="1"/>
    </xf>
    <xf numFmtId="169" fontId="0" fillId="2" borderId="0" xfId="0" applyNumberFormat="1" applyFill="1" applyBorder="1" applyProtection="1">
      <protection hidden="1"/>
    </xf>
    <xf numFmtId="166" fontId="0" fillId="2" borderId="1" xfId="0" quotePrefix="1" applyNumberFormat="1" applyFill="1" applyBorder="1" applyProtection="1">
      <protection hidden="1"/>
    </xf>
    <xf numFmtId="0" fontId="0" fillId="2" borderId="1" xfId="0" quotePrefix="1" applyFill="1" applyBorder="1" applyProtection="1">
      <protection hidden="1"/>
    </xf>
    <xf numFmtId="0" fontId="10" fillId="0" borderId="0" xfId="0" applyFont="1" applyAlignment="1" applyProtection="1">
      <alignment horizontal="justify" vertical="center"/>
      <protection hidden="1"/>
    </xf>
    <xf numFmtId="0" fontId="8" fillId="2" borderId="12" xfId="0" applyFont="1" applyFill="1" applyBorder="1" applyProtection="1">
      <protection hidden="1"/>
    </xf>
    <xf numFmtId="0" fontId="0" fillId="0" borderId="13" xfId="0" applyBorder="1" applyProtection="1">
      <protection hidden="1"/>
    </xf>
    <xf numFmtId="164" fontId="8" fillId="2" borderId="13" xfId="0" applyNumberFormat="1" applyFont="1" applyFill="1" applyBorder="1" applyAlignment="1" applyProtection="1">
      <alignment horizontal="left"/>
      <protection hidden="1"/>
    </xf>
    <xf numFmtId="0" fontId="1" fillId="2" borderId="13" xfId="0" applyFont="1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1" fillId="6" borderId="2" xfId="0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left"/>
      <protection hidden="1"/>
    </xf>
    <xf numFmtId="0" fontId="1" fillId="8" borderId="12" xfId="0" applyFont="1" applyFill="1" applyBorder="1" applyAlignment="1" applyProtection="1">
      <alignment horizontal="left" vertical="center"/>
      <protection hidden="1"/>
    </xf>
    <xf numFmtId="0" fontId="1" fillId="8" borderId="13" xfId="0" applyFont="1" applyFill="1" applyBorder="1" applyAlignment="1" applyProtection="1">
      <alignment horizontal="left" vertical="center"/>
      <protection hidden="1"/>
    </xf>
    <xf numFmtId="0" fontId="1" fillId="8" borderId="14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</cellXfs>
  <cellStyles count="4">
    <cellStyle name="Normal 2" xfId="1"/>
    <cellStyle name="ปกติ" xfId="0" builtinId="0"/>
    <cellStyle name="ปกติ 2" xfId="2"/>
    <cellStyle name="เปอร์เซ็นต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5</xdr:row>
      <xdr:rowOff>31750</xdr:rowOff>
    </xdr:from>
    <xdr:to>
      <xdr:col>1</xdr:col>
      <xdr:colOff>596900</xdr:colOff>
      <xdr:row>5</xdr:row>
      <xdr:rowOff>158750</xdr:rowOff>
    </xdr:to>
    <xdr:sp macro="" textlink="">
      <xdr:nvSpPr>
        <xdr:cNvPr id="2" name="ลูกศรลง 1"/>
        <xdr:cNvSpPr/>
      </xdr:nvSpPr>
      <xdr:spPr>
        <a:xfrm>
          <a:off x="1123950" y="1079500"/>
          <a:ext cx="361950" cy="12700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307474</xdr:colOff>
      <xdr:row>67</xdr:row>
      <xdr:rowOff>13370</xdr:rowOff>
    </xdr:from>
    <xdr:to>
      <xdr:col>22</xdr:col>
      <xdr:colOff>156451</xdr:colOff>
      <xdr:row>80</xdr:row>
      <xdr:rowOff>102946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8211" y="12492791"/>
          <a:ext cx="3685714" cy="2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1297455</xdr:colOff>
      <xdr:row>72</xdr:row>
      <xdr:rowOff>53474</xdr:rowOff>
    </xdr:from>
    <xdr:to>
      <xdr:col>9</xdr:col>
      <xdr:colOff>16612</xdr:colOff>
      <xdr:row>85</xdr:row>
      <xdr:rowOff>44575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7455" y="14083632"/>
          <a:ext cx="6151999" cy="2484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503790</xdr:colOff>
      <xdr:row>60</xdr:row>
      <xdr:rowOff>87932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16737" y="10734842"/>
          <a:ext cx="1600000" cy="105714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13</xdr:col>
      <xdr:colOff>57149</xdr:colOff>
      <xdr:row>71</xdr:row>
      <xdr:rowOff>54031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16737" y="12091737"/>
          <a:ext cx="1895307" cy="1217084"/>
        </a:xfrm>
        <a:prstGeom prst="rect">
          <a:avLst/>
        </a:prstGeom>
      </xdr:spPr>
    </xdr:pic>
    <xdr:clientData/>
  </xdr:twoCellAnchor>
  <xdr:twoCellAnchor editAs="oneCell">
    <xdr:from>
      <xdr:col>10</xdr:col>
      <xdr:colOff>487948</xdr:colOff>
      <xdr:row>73</xdr:row>
      <xdr:rowOff>106947</xdr:rowOff>
    </xdr:from>
    <xdr:to>
      <xdr:col>20</xdr:col>
      <xdr:colOff>88351</xdr:colOff>
      <xdr:row>78</xdr:row>
      <xdr:rowOff>42498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2737" y="13749421"/>
          <a:ext cx="7066667" cy="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58"/>
  <sheetViews>
    <sheetView workbookViewId="0">
      <selection activeCell="B42" sqref="B42"/>
    </sheetView>
  </sheetViews>
  <sheetFormatPr defaultRowHeight="14.5"/>
  <sheetData>
    <row r="1" spans="1:2">
      <c r="A1" t="s">
        <v>0</v>
      </c>
    </row>
    <row r="3" spans="1:2">
      <c r="A3" t="s">
        <v>1</v>
      </c>
    </row>
    <row r="4" spans="1:2">
      <c r="A4">
        <v>2</v>
      </c>
      <c r="B4">
        <v>6</v>
      </c>
    </row>
    <row r="5" spans="1:2">
      <c r="A5">
        <v>2</v>
      </c>
      <c r="B5">
        <v>7</v>
      </c>
    </row>
    <row r="6" spans="1:2">
      <c r="A6">
        <v>3</v>
      </c>
      <c r="B6">
        <v>7</v>
      </c>
    </row>
    <row r="7" spans="1:2">
      <c r="A7">
        <v>3</v>
      </c>
      <c r="B7">
        <v>8</v>
      </c>
    </row>
    <row r="8" spans="1:2">
      <c r="A8">
        <v>1</v>
      </c>
      <c r="B8">
        <v>8</v>
      </c>
    </row>
    <row r="9" spans="1:2">
      <c r="A9">
        <v>3</v>
      </c>
      <c r="B9">
        <v>8</v>
      </c>
    </row>
    <row r="10" spans="1:2">
      <c r="A10">
        <v>3</v>
      </c>
      <c r="B10">
        <v>8</v>
      </c>
    </row>
    <row r="11" spans="1:2">
      <c r="A11">
        <v>2</v>
      </c>
      <c r="B11">
        <v>8</v>
      </c>
    </row>
    <row r="12" spans="1:2">
      <c r="A12">
        <v>2</v>
      </c>
      <c r="B12">
        <v>9</v>
      </c>
    </row>
    <row r="13" spans="1:2">
      <c r="A13">
        <v>2</v>
      </c>
      <c r="B13">
        <v>8</v>
      </c>
    </row>
    <row r="14" spans="1:2">
      <c r="A14">
        <v>1</v>
      </c>
      <c r="B14">
        <v>8</v>
      </c>
    </row>
    <row r="15" spans="1:2">
      <c r="A15">
        <v>1</v>
      </c>
      <c r="B15">
        <v>7</v>
      </c>
    </row>
    <row r="16" spans="1:2">
      <c r="A16">
        <v>2</v>
      </c>
      <c r="B16">
        <v>7</v>
      </c>
    </row>
    <row r="17" spans="1:2">
      <c r="A17">
        <v>1</v>
      </c>
      <c r="B17">
        <v>4</v>
      </c>
    </row>
    <row r="18" spans="1:2">
      <c r="A18">
        <v>3</v>
      </c>
      <c r="B18">
        <v>4</v>
      </c>
    </row>
    <row r="19" spans="1:2">
      <c r="A19">
        <v>1</v>
      </c>
      <c r="B19">
        <v>5.5</v>
      </c>
    </row>
    <row r="20" spans="1:2">
      <c r="A20">
        <v>3</v>
      </c>
      <c r="B20">
        <v>5.5</v>
      </c>
    </row>
    <row r="21" spans="1:2">
      <c r="A21">
        <v>1</v>
      </c>
      <c r="B21">
        <v>9.5</v>
      </c>
    </row>
    <row r="22" spans="1:2">
      <c r="A22">
        <v>3</v>
      </c>
      <c r="B22">
        <v>9.5</v>
      </c>
    </row>
    <row r="23" spans="1:2">
      <c r="A23">
        <v>1</v>
      </c>
      <c r="B23">
        <v>11</v>
      </c>
    </row>
    <row r="24" spans="1:2">
      <c r="A24">
        <v>3</v>
      </c>
      <c r="B24">
        <v>11</v>
      </c>
    </row>
    <row r="26" spans="1:2">
      <c r="A26" t="s">
        <v>2</v>
      </c>
    </row>
    <row r="27" spans="1:2">
      <c r="A27">
        <v>6</v>
      </c>
      <c r="B27">
        <v>1</v>
      </c>
    </row>
    <row r="28" spans="1:2">
      <c r="A28">
        <v>6</v>
      </c>
      <c r="B28">
        <v>2</v>
      </c>
    </row>
    <row r="29" spans="1:2">
      <c r="A29">
        <v>7</v>
      </c>
      <c r="B29">
        <v>1</v>
      </c>
    </row>
    <row r="30" spans="1:2">
      <c r="A30">
        <v>7</v>
      </c>
      <c r="B30">
        <v>2</v>
      </c>
    </row>
    <row r="31" spans="1:2">
      <c r="A31">
        <v>7</v>
      </c>
      <c r="B31">
        <v>3</v>
      </c>
    </row>
    <row r="32" spans="1:2">
      <c r="A32">
        <v>7</v>
      </c>
      <c r="B32">
        <v>4</v>
      </c>
    </row>
    <row r="33" spans="1:2">
      <c r="A33">
        <v>7</v>
      </c>
      <c r="B33">
        <v>5</v>
      </c>
    </row>
    <row r="34" spans="1:2">
      <c r="A34">
        <v>8</v>
      </c>
      <c r="B34">
        <v>1</v>
      </c>
    </row>
    <row r="35" spans="1:2">
      <c r="A35">
        <v>8</v>
      </c>
      <c r="B35">
        <v>2</v>
      </c>
    </row>
    <row r="36" spans="1:2">
      <c r="A36">
        <v>8</v>
      </c>
      <c r="B36">
        <v>3</v>
      </c>
    </row>
    <row r="37" spans="1:2">
      <c r="A37">
        <v>8</v>
      </c>
      <c r="B37">
        <v>4</v>
      </c>
    </row>
    <row r="38" spans="1:2">
      <c r="A38">
        <v>8</v>
      </c>
      <c r="B38">
        <v>5</v>
      </c>
    </row>
    <row r="39" spans="1:2">
      <c r="A39">
        <v>8</v>
      </c>
      <c r="B39">
        <v>6</v>
      </c>
    </row>
    <row r="40" spans="1:2">
      <c r="A40">
        <v>9</v>
      </c>
      <c r="B40">
        <v>1</v>
      </c>
    </row>
    <row r="41" spans="1:2">
      <c r="A41">
        <v>9</v>
      </c>
      <c r="B41">
        <v>2</v>
      </c>
    </row>
    <row r="43" spans="1:2">
      <c r="A43" t="s">
        <v>3</v>
      </c>
    </row>
    <row r="44" spans="1:2">
      <c r="A44">
        <v>6</v>
      </c>
      <c r="B44">
        <v>-1.5341205443525459</v>
      </c>
    </row>
    <row r="45" spans="1:2">
      <c r="A45">
        <v>6</v>
      </c>
      <c r="B45">
        <v>-1.1503493803760083</v>
      </c>
    </row>
    <row r="46" spans="1:2">
      <c r="A46">
        <v>7</v>
      </c>
      <c r="B46">
        <v>-0.88714655901887607</v>
      </c>
    </row>
    <row r="47" spans="1:2">
      <c r="A47">
        <v>7</v>
      </c>
      <c r="B47">
        <v>-0.67448975019608193</v>
      </c>
    </row>
    <row r="48" spans="1:2">
      <c r="A48">
        <v>7</v>
      </c>
      <c r="B48">
        <v>-0.48877641111466941</v>
      </c>
    </row>
    <row r="49" spans="1:2">
      <c r="A49">
        <v>7</v>
      </c>
      <c r="B49">
        <v>-0.3186393639643752</v>
      </c>
    </row>
    <row r="50" spans="1:2">
      <c r="A50">
        <v>7</v>
      </c>
      <c r="B50">
        <v>-0.1573106846101707</v>
      </c>
    </row>
    <row r="51" spans="1:2">
      <c r="A51">
        <v>8</v>
      </c>
      <c r="B51">
        <v>0</v>
      </c>
    </row>
    <row r="52" spans="1:2">
      <c r="A52">
        <v>8</v>
      </c>
      <c r="B52">
        <v>0.1573106846101707</v>
      </c>
    </row>
    <row r="53" spans="1:2">
      <c r="A53">
        <v>8</v>
      </c>
      <c r="B53">
        <v>0.3186393639643752</v>
      </c>
    </row>
    <row r="54" spans="1:2">
      <c r="A54">
        <v>8</v>
      </c>
      <c r="B54">
        <v>0.48877641111466941</v>
      </c>
    </row>
    <row r="55" spans="1:2">
      <c r="A55">
        <v>8</v>
      </c>
      <c r="B55">
        <v>0.67448975019608193</v>
      </c>
    </row>
    <row r="56" spans="1:2">
      <c r="A56">
        <v>8</v>
      </c>
      <c r="B56">
        <v>0.88714655901887607</v>
      </c>
    </row>
    <row r="57" spans="1:2">
      <c r="A57">
        <v>9</v>
      </c>
      <c r="B57">
        <v>1.1503493803760083</v>
      </c>
    </row>
    <row r="58" spans="1:2">
      <c r="A58">
        <v>9</v>
      </c>
      <c r="B58">
        <v>1.5341205443525465</v>
      </c>
    </row>
  </sheetData>
  <sortState ref="A44:A58">
    <sortCondition ref="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69"/>
  <sheetViews>
    <sheetView tabSelected="1" workbookViewId="0">
      <selection activeCell="F22" sqref="F22"/>
    </sheetView>
  </sheetViews>
  <sheetFormatPr defaultRowHeight="14.5"/>
  <cols>
    <col min="1" max="1" width="3.26953125" style="3" customWidth="1"/>
    <col min="2" max="10" width="8.7265625" style="4"/>
    <col min="11" max="11" width="10.54296875" style="4" customWidth="1"/>
    <col min="12" max="48" width="8.7265625" style="3"/>
    <col min="49" max="16384" width="8.7265625" style="4"/>
  </cols>
  <sheetData>
    <row r="1" spans="1:13" s="3" customFormat="1"/>
    <row r="2" spans="1:13" ht="18.5">
      <c r="B2" s="37" t="s">
        <v>85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"/>
    </row>
    <row r="3" spans="1:13" ht="18.5">
      <c r="B3" s="38"/>
      <c r="C3" s="30" t="s">
        <v>86</v>
      </c>
      <c r="D3" s="29"/>
      <c r="E3" s="29"/>
      <c r="F3" s="29"/>
      <c r="G3" s="29"/>
      <c r="H3" s="29"/>
      <c r="I3" s="29"/>
      <c r="J3" s="29"/>
      <c r="K3" s="29"/>
      <c r="L3" s="29"/>
      <c r="M3" s="39"/>
    </row>
    <row r="4" spans="1:13" ht="15.5">
      <c r="B4" s="40" t="s">
        <v>28</v>
      </c>
      <c r="C4" s="32"/>
      <c r="D4" s="31"/>
      <c r="E4" s="31"/>
      <c r="F4" s="31"/>
      <c r="G4" s="31"/>
      <c r="H4" s="31"/>
      <c r="I4" s="31"/>
      <c r="J4" s="31"/>
      <c r="K4" s="31"/>
      <c r="L4" s="31"/>
      <c r="M4" s="41"/>
    </row>
    <row r="5" spans="1:13" s="3" customFormat="1"/>
    <row r="6" spans="1:13">
      <c r="B6" s="42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19"/>
      <c r="M6" s="20"/>
    </row>
    <row r="7" spans="1:13">
      <c r="B7" s="44" t="s">
        <v>24</v>
      </c>
      <c r="C7" s="45"/>
      <c r="D7" s="45"/>
      <c r="E7" s="45"/>
      <c r="F7" s="45"/>
      <c r="G7" s="45"/>
      <c r="H7" s="45"/>
      <c r="I7" s="45"/>
      <c r="J7" s="45"/>
      <c r="K7" s="45"/>
      <c r="L7" s="5"/>
      <c r="M7" s="22"/>
    </row>
    <row r="8" spans="1:13">
      <c r="B8" s="44" t="s">
        <v>88</v>
      </c>
      <c r="C8" s="45"/>
      <c r="D8" s="45"/>
      <c r="E8" s="45"/>
      <c r="F8" s="45"/>
      <c r="G8" s="45"/>
      <c r="H8" s="45"/>
      <c r="I8" s="45"/>
      <c r="J8" s="45"/>
      <c r="K8" s="45"/>
      <c r="L8" s="5"/>
      <c r="M8" s="22"/>
    </row>
    <row r="9" spans="1:13">
      <c r="A9" s="4"/>
      <c r="B9" s="44" t="s">
        <v>89</v>
      </c>
      <c r="C9" s="45"/>
      <c r="D9" s="45"/>
      <c r="E9" s="45"/>
      <c r="F9" s="45"/>
      <c r="G9" s="45"/>
      <c r="H9" s="45"/>
      <c r="I9" s="45"/>
      <c r="J9" s="45"/>
      <c r="K9" s="45"/>
      <c r="L9" s="5"/>
      <c r="M9" s="22"/>
    </row>
    <row r="10" spans="1:13">
      <c r="A10" s="4"/>
      <c r="B10" s="44" t="s">
        <v>87</v>
      </c>
      <c r="C10" s="45"/>
      <c r="D10" s="45"/>
      <c r="E10" s="45"/>
      <c r="F10" s="45"/>
      <c r="G10" s="45"/>
      <c r="H10" s="45"/>
      <c r="I10" s="45"/>
      <c r="J10" s="45"/>
      <c r="K10" s="45"/>
      <c r="L10" s="5"/>
      <c r="M10" s="22"/>
    </row>
    <row r="11" spans="1:13">
      <c r="A11" s="4"/>
      <c r="B11" s="46" t="s">
        <v>69</v>
      </c>
      <c r="C11" s="47"/>
      <c r="D11" s="47"/>
      <c r="E11" s="47"/>
      <c r="F11" s="47"/>
      <c r="G11" s="47"/>
      <c r="H11" s="47"/>
      <c r="I11" s="47"/>
      <c r="J11" s="47"/>
      <c r="K11" s="47"/>
      <c r="L11" s="24"/>
      <c r="M11" s="25"/>
    </row>
    <row r="12" spans="1:13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3" s="3" customFormat="1" ht="15.5">
      <c r="B13" s="17" t="s">
        <v>25</v>
      </c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20"/>
    </row>
    <row r="14" spans="1:13" s="3" customFormat="1">
      <c r="B14" s="21" t="s">
        <v>26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22"/>
    </row>
    <row r="15" spans="1:13" s="3" customFormat="1">
      <c r="B15" s="23" t="s">
        <v>98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22"/>
    </row>
    <row r="16" spans="1:13" s="3" customFormat="1">
      <c r="B16" s="23" t="s">
        <v>90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22"/>
    </row>
    <row r="17" spans="2:13" s="3" customFormat="1">
      <c r="B17" s="23"/>
      <c r="C17" s="5" t="s">
        <v>91</v>
      </c>
      <c r="D17" s="5"/>
      <c r="E17" s="5"/>
      <c r="F17" s="5"/>
      <c r="G17" s="5"/>
      <c r="H17" s="5"/>
      <c r="I17" s="5"/>
      <c r="J17" s="5"/>
      <c r="K17" s="5"/>
      <c r="L17" s="5"/>
      <c r="M17" s="22"/>
    </row>
    <row r="18" spans="2:13" s="3" customFormat="1">
      <c r="B18" s="23"/>
      <c r="C18" s="5" t="s">
        <v>92</v>
      </c>
      <c r="D18" s="5"/>
      <c r="E18" s="5"/>
      <c r="F18" s="5"/>
      <c r="G18" s="5"/>
      <c r="H18" s="5"/>
      <c r="I18" s="5"/>
      <c r="J18" s="5"/>
      <c r="K18" s="5"/>
      <c r="L18" s="5"/>
      <c r="M18" s="22"/>
    </row>
    <row r="19" spans="2:13" s="3" customFormat="1">
      <c r="B19" s="23"/>
      <c r="C19" s="5" t="s">
        <v>93</v>
      </c>
      <c r="D19" s="5"/>
      <c r="E19" s="5"/>
      <c r="F19" s="5"/>
      <c r="G19" s="5"/>
      <c r="H19" s="5"/>
      <c r="I19" s="5"/>
      <c r="J19" s="5"/>
      <c r="K19" s="5"/>
      <c r="L19" s="5"/>
      <c r="M19" s="22"/>
    </row>
    <row r="20" spans="2:13" s="3" customFormat="1">
      <c r="B20" s="23"/>
      <c r="C20" s="5" t="s">
        <v>94</v>
      </c>
      <c r="D20" s="5"/>
      <c r="E20" s="5"/>
      <c r="F20" s="5"/>
      <c r="G20" s="5"/>
      <c r="H20" s="5"/>
      <c r="I20" s="5"/>
      <c r="J20" s="5"/>
      <c r="K20" s="5"/>
      <c r="L20" s="5"/>
      <c r="M20" s="22"/>
    </row>
    <row r="21" spans="2:13" s="3" customFormat="1">
      <c r="B21" s="23"/>
      <c r="C21" s="5" t="s">
        <v>96</v>
      </c>
      <c r="D21" s="5"/>
      <c r="E21" s="5"/>
      <c r="F21" s="5"/>
      <c r="G21" s="5"/>
      <c r="H21" s="5"/>
      <c r="I21" s="5"/>
      <c r="J21" s="5"/>
      <c r="K21" s="5"/>
      <c r="L21" s="5"/>
      <c r="M21" s="22"/>
    </row>
    <row r="22" spans="2:13" s="3" customFormat="1">
      <c r="B22" s="48"/>
      <c r="C22" s="88" t="s">
        <v>95</v>
      </c>
      <c r="D22" s="24"/>
      <c r="E22" s="24"/>
      <c r="F22" s="24"/>
      <c r="G22" s="24"/>
      <c r="H22" s="24"/>
      <c r="I22" s="24"/>
      <c r="J22" s="24"/>
      <c r="K22" s="24"/>
      <c r="L22" s="24"/>
      <c r="M22" s="25"/>
    </row>
    <row r="23" spans="2:13" s="3" customFormat="1"/>
    <row r="24" spans="2:13" s="3" customFormat="1">
      <c r="D24" s="49"/>
    </row>
    <row r="25" spans="2:13" s="3" customFormat="1"/>
    <row r="26" spans="2:13" s="3" customFormat="1"/>
    <row r="27" spans="2:13" s="3" customFormat="1"/>
    <row r="28" spans="2:13" s="3" customFormat="1"/>
    <row r="29" spans="2:13" s="3" customFormat="1"/>
    <row r="30" spans="2:13" s="3" customFormat="1"/>
    <row r="31" spans="2:13" s="3" customFormat="1"/>
    <row r="32" spans="2:13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</sheetData>
  <sheetProtection algorithmName="SHA-512" hashValue="uX8x4lo331BjrtIpTwLkIKeJdeVOh5uWp3xqIqZeRDMvrcrwYyztZDcweOeHdVfnBmKhhs8Ywrln5xmWKcGscw==" saltValue="2pYS4kMJRa122dykHDraw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J38"/>
  <sheetViews>
    <sheetView workbookViewId="0">
      <selection activeCell="A4" sqref="A4"/>
    </sheetView>
  </sheetViews>
  <sheetFormatPr defaultColWidth="8.453125" defaultRowHeight="14.5"/>
  <cols>
    <col min="1" max="1" width="12.7265625" style="5" customWidth="1"/>
    <col min="2" max="12" width="11.90625" style="5" customWidth="1"/>
    <col min="13" max="13" width="8.453125" style="3"/>
    <col min="14" max="14" width="10.08984375" style="3" bestFit="1" customWidth="1"/>
    <col min="15" max="36" width="8.453125" style="3"/>
    <col min="37" max="16384" width="8.453125" style="4"/>
  </cols>
  <sheetData>
    <row r="1" spans="1:13" ht="18.5">
      <c r="A1" s="1"/>
      <c r="B1" s="28" t="s">
        <v>85</v>
      </c>
      <c r="C1" s="28"/>
      <c r="D1" s="28"/>
      <c r="E1" s="28"/>
      <c r="F1" s="28"/>
      <c r="G1" s="28"/>
      <c r="H1" s="28"/>
      <c r="I1" s="28"/>
      <c r="J1" s="28"/>
      <c r="K1" s="28"/>
      <c r="L1" s="2"/>
    </row>
    <row r="2" spans="1:13" ht="18.5">
      <c r="A2" s="13"/>
      <c r="B2" s="29"/>
      <c r="C2" s="30" t="s">
        <v>86</v>
      </c>
      <c r="D2" s="29"/>
      <c r="E2" s="29"/>
      <c r="F2" s="29"/>
      <c r="G2" s="29"/>
      <c r="H2" s="29"/>
      <c r="I2" s="29"/>
      <c r="J2" s="29"/>
      <c r="K2" s="29"/>
      <c r="L2" s="14"/>
    </row>
    <row r="3" spans="1:13" s="5" customFormat="1" ht="15.5">
      <c r="A3" s="15"/>
      <c r="B3" s="31" t="s">
        <v>28</v>
      </c>
      <c r="C3" s="32"/>
      <c r="D3" s="31"/>
      <c r="E3" s="31"/>
      <c r="F3" s="31"/>
      <c r="G3" s="31"/>
      <c r="H3" s="31"/>
      <c r="I3" s="31"/>
      <c r="J3" s="31"/>
      <c r="K3" s="31"/>
      <c r="L3" s="16"/>
    </row>
    <row r="4" spans="1:13" ht="15" customHeight="1"/>
    <row r="5" spans="1:13" ht="15" customHeight="1">
      <c r="A5" s="89" t="s">
        <v>97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1:13" ht="15" customHeight="1"/>
    <row r="7" spans="1:13" ht="15" customHeight="1">
      <c r="A7" s="6" t="s">
        <v>41</v>
      </c>
      <c r="B7" s="27">
        <v>2</v>
      </c>
    </row>
    <row r="8" spans="1:13" ht="15" customHeight="1">
      <c r="A8" s="6" t="s">
        <v>42</v>
      </c>
      <c r="B8" s="27">
        <v>2</v>
      </c>
    </row>
    <row r="9" spans="1:13" ht="15" customHeight="1"/>
    <row r="10" spans="1:13" ht="15" customHeight="1">
      <c r="A10" s="8" t="s">
        <v>40</v>
      </c>
      <c r="B10" s="86" t="s">
        <v>29</v>
      </c>
      <c r="C10" s="86" t="s">
        <v>30</v>
      </c>
      <c r="D10" s="86" t="s">
        <v>31</v>
      </c>
      <c r="E10" s="9" t="s">
        <v>32</v>
      </c>
      <c r="F10" s="9" t="s">
        <v>33</v>
      </c>
      <c r="G10" s="9" t="s">
        <v>43</v>
      </c>
      <c r="H10" s="9" t="s">
        <v>44</v>
      </c>
      <c r="I10" s="9" t="s">
        <v>45</v>
      </c>
      <c r="J10" s="9" t="s">
        <v>46</v>
      </c>
      <c r="K10" s="9" t="s">
        <v>47</v>
      </c>
      <c r="L10" s="10" t="s">
        <v>34</v>
      </c>
      <c r="M10" s="11"/>
    </row>
    <row r="11" spans="1:13" ht="15" customHeight="1">
      <c r="A11" s="85" t="s">
        <v>35</v>
      </c>
      <c r="B11" s="87">
        <v>118</v>
      </c>
      <c r="C11" s="87">
        <v>24</v>
      </c>
      <c r="D11" s="35"/>
      <c r="E11" s="35"/>
      <c r="F11" s="35"/>
      <c r="G11" s="35"/>
      <c r="H11" s="35"/>
      <c r="I11" s="35"/>
      <c r="J11" s="35"/>
      <c r="K11" s="35"/>
      <c r="L11" s="36">
        <f>SUM(B11:K11)</f>
        <v>142</v>
      </c>
    </row>
    <row r="12" spans="1:13" ht="15" customHeight="1">
      <c r="A12" s="85" t="s">
        <v>36</v>
      </c>
      <c r="B12" s="87">
        <v>13</v>
      </c>
      <c r="C12" s="87">
        <v>120</v>
      </c>
      <c r="D12" s="35"/>
      <c r="E12" s="35"/>
      <c r="F12" s="35"/>
      <c r="G12" s="35"/>
      <c r="H12" s="35"/>
      <c r="I12" s="35"/>
      <c r="J12" s="35"/>
      <c r="K12" s="35"/>
      <c r="L12" s="36">
        <f t="shared" ref="L12:L20" si="0">SUM(B12:K12)</f>
        <v>133</v>
      </c>
    </row>
    <row r="13" spans="1:13" ht="15" customHeight="1">
      <c r="A13" s="85" t="s">
        <v>37</v>
      </c>
      <c r="B13" s="34"/>
      <c r="C13" s="34"/>
      <c r="D13" s="35"/>
      <c r="E13" s="35"/>
      <c r="F13" s="35"/>
      <c r="G13" s="35"/>
      <c r="H13" s="35"/>
      <c r="I13" s="35"/>
      <c r="J13" s="35"/>
      <c r="K13" s="35"/>
      <c r="L13" s="36">
        <f t="shared" si="0"/>
        <v>0</v>
      </c>
    </row>
    <row r="14" spans="1:13" ht="15" customHeight="1">
      <c r="A14" s="7" t="s">
        <v>38</v>
      </c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6">
        <f t="shared" si="0"/>
        <v>0</v>
      </c>
    </row>
    <row r="15" spans="1:13" ht="15" customHeight="1">
      <c r="A15" s="7" t="s">
        <v>39</v>
      </c>
      <c r="B15" s="34"/>
      <c r="C15" s="34"/>
      <c r="D15" s="35"/>
      <c r="E15" s="35"/>
      <c r="F15" s="35"/>
      <c r="G15" s="35"/>
      <c r="H15" s="35"/>
      <c r="I15" s="35"/>
      <c r="J15" s="35"/>
      <c r="K15" s="35"/>
      <c r="L15" s="36">
        <f t="shared" si="0"/>
        <v>0</v>
      </c>
    </row>
    <row r="16" spans="1:13" ht="15" customHeight="1">
      <c r="A16" s="7" t="s">
        <v>48</v>
      </c>
      <c r="B16" s="34"/>
      <c r="C16" s="34"/>
      <c r="D16" s="35"/>
      <c r="E16" s="35"/>
      <c r="F16" s="35"/>
      <c r="G16" s="35"/>
      <c r="H16" s="35"/>
      <c r="I16" s="35"/>
      <c r="J16" s="35"/>
      <c r="K16" s="35"/>
      <c r="L16" s="36">
        <f t="shared" si="0"/>
        <v>0</v>
      </c>
    </row>
    <row r="17" spans="1:12" ht="15" customHeight="1">
      <c r="A17" s="7" t="s">
        <v>49</v>
      </c>
      <c r="B17" s="34"/>
      <c r="C17" s="34"/>
      <c r="D17" s="35"/>
      <c r="E17" s="35"/>
      <c r="F17" s="35"/>
      <c r="G17" s="35"/>
      <c r="H17" s="35"/>
      <c r="I17" s="35"/>
      <c r="J17" s="35"/>
      <c r="K17" s="35"/>
      <c r="L17" s="36">
        <f t="shared" si="0"/>
        <v>0</v>
      </c>
    </row>
    <row r="18" spans="1:12" ht="15" customHeight="1">
      <c r="A18" s="7" t="s">
        <v>50</v>
      </c>
      <c r="B18" s="34"/>
      <c r="C18" s="34"/>
      <c r="D18" s="35"/>
      <c r="E18" s="35"/>
      <c r="F18" s="35"/>
      <c r="G18" s="35"/>
      <c r="H18" s="35"/>
      <c r="I18" s="35"/>
      <c r="J18" s="35"/>
      <c r="K18" s="35"/>
      <c r="L18" s="36">
        <f t="shared" si="0"/>
        <v>0</v>
      </c>
    </row>
    <row r="19" spans="1:12" ht="15" customHeight="1">
      <c r="A19" s="7" t="s">
        <v>51</v>
      </c>
      <c r="B19" s="34"/>
      <c r="C19" s="34"/>
      <c r="D19" s="35"/>
      <c r="E19" s="35"/>
      <c r="F19" s="35"/>
      <c r="G19" s="35"/>
      <c r="H19" s="35"/>
      <c r="I19" s="35"/>
      <c r="J19" s="35"/>
      <c r="K19" s="35"/>
      <c r="L19" s="36">
        <f t="shared" si="0"/>
        <v>0</v>
      </c>
    </row>
    <row r="20" spans="1:12" ht="15" customHeight="1">
      <c r="A20" s="7" t="s">
        <v>52</v>
      </c>
      <c r="B20" s="34"/>
      <c r="C20" s="34"/>
      <c r="D20" s="35"/>
      <c r="E20" s="35"/>
      <c r="F20" s="35"/>
      <c r="G20" s="35"/>
      <c r="H20" s="35"/>
      <c r="I20" s="35"/>
      <c r="J20" s="35"/>
      <c r="K20" s="35"/>
      <c r="L20" s="36">
        <f t="shared" si="0"/>
        <v>0</v>
      </c>
    </row>
    <row r="21" spans="1:12" ht="15" customHeight="1">
      <c r="A21" s="12" t="s">
        <v>34</v>
      </c>
      <c r="B21" s="36">
        <f>SUM(B11:B20)</f>
        <v>131</v>
      </c>
      <c r="C21" s="36">
        <f t="shared" ref="C21:K21" si="1">SUM(C11:C20)</f>
        <v>144</v>
      </c>
      <c r="D21" s="36">
        <f t="shared" si="1"/>
        <v>0</v>
      </c>
      <c r="E21" s="36">
        <f t="shared" si="1"/>
        <v>0</v>
      </c>
      <c r="F21" s="36">
        <f t="shared" si="1"/>
        <v>0</v>
      </c>
      <c r="G21" s="36">
        <f t="shared" si="1"/>
        <v>0</v>
      </c>
      <c r="H21" s="36">
        <f t="shared" si="1"/>
        <v>0</v>
      </c>
      <c r="I21" s="36">
        <f t="shared" si="1"/>
        <v>0</v>
      </c>
      <c r="J21" s="36">
        <f t="shared" si="1"/>
        <v>0</v>
      </c>
      <c r="K21" s="36">
        <f t="shared" si="1"/>
        <v>0</v>
      </c>
      <c r="L21" s="36">
        <f>SUM(L11:L20)</f>
        <v>275</v>
      </c>
    </row>
    <row r="22" spans="1:12" ht="15" customHeight="1"/>
    <row r="23" spans="1:12" ht="15" customHeight="1"/>
    <row r="24" spans="1:12" ht="15" customHeight="1"/>
    <row r="25" spans="1:12" ht="15" customHeight="1"/>
    <row r="26" spans="1:12" ht="1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sheetProtection algorithmName="SHA-512" hashValue="IXsMRTTa6lgEji6IB5ZiOnnAAShWqxyJF4YOe4J6blzG4aPgD9RnbUHdgdSHWcPvd9T3AhnylW6OfkrAvbbbhg==" saltValue="hJAREa31R1bgiTplF7SSvw==" spinCount="100000" sheet="1" objects="1" scenarios="1"/>
  <mergeCells count="1">
    <mergeCell ref="A5:L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81"/>
  <sheetViews>
    <sheetView zoomScale="95" zoomScaleNormal="95" workbookViewId="0">
      <selection activeCell="F6" sqref="F6"/>
    </sheetView>
  </sheetViews>
  <sheetFormatPr defaultColWidth="8.453125" defaultRowHeight="14.5"/>
  <cols>
    <col min="1" max="1" width="21.453125" style="5" customWidth="1"/>
    <col min="2" max="11" width="10.6328125" style="5" customWidth="1"/>
    <col min="12" max="12" width="15.7265625" style="5" customWidth="1"/>
    <col min="13" max="13" width="10.6328125" style="5" customWidth="1"/>
    <col min="14" max="18" width="10.6328125" style="3" customWidth="1"/>
    <col min="19" max="38" width="8.453125" style="3"/>
    <col min="39" max="16384" width="8.453125" style="4"/>
  </cols>
  <sheetData>
    <row r="1" spans="1:15" ht="21">
      <c r="A1" s="50" t="s">
        <v>27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  <c r="N1" s="5"/>
    </row>
    <row r="2" spans="1:15" ht="15.5">
      <c r="A2" s="92" t="s">
        <v>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5"/>
    </row>
    <row r="3" spans="1:15" ht="15" customHeight="1">
      <c r="A3" s="51" t="s">
        <v>68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</row>
    <row r="4" spans="1:15" ht="15" customHeight="1">
      <c r="A4" s="53"/>
      <c r="B4" s="54"/>
      <c r="C4" s="55"/>
    </row>
    <row r="5" spans="1:15" ht="15" customHeight="1">
      <c r="A5" s="6" t="s">
        <v>12</v>
      </c>
      <c r="B5" s="7">
        <f>Data!B7</f>
        <v>2</v>
      </c>
    </row>
    <row r="6" spans="1:15" ht="15" customHeight="1">
      <c r="A6" s="6" t="s">
        <v>13</v>
      </c>
      <c r="B6" s="7">
        <f>Data!B8</f>
        <v>2</v>
      </c>
    </row>
    <row r="7" spans="1:15" ht="15" customHeight="1">
      <c r="A7" s="6" t="s">
        <v>14</v>
      </c>
      <c r="B7" s="7"/>
    </row>
    <row r="8" spans="1:15" ht="15" customHeight="1">
      <c r="A8" s="56"/>
      <c r="B8" s="56"/>
    </row>
    <row r="9" spans="1:15" ht="15" customHeight="1">
      <c r="A9" s="57" t="s">
        <v>5</v>
      </c>
      <c r="B9" s="57" t="s">
        <v>9</v>
      </c>
      <c r="C9" s="57"/>
    </row>
    <row r="10" spans="1:15" ht="15" customHeight="1">
      <c r="A10" s="7" t="s">
        <v>8</v>
      </c>
      <c r="B10" s="58" t="s">
        <v>15</v>
      </c>
      <c r="C10" s="58" t="s">
        <v>16</v>
      </c>
      <c r="D10" s="58" t="s">
        <v>17</v>
      </c>
      <c r="E10" s="58" t="s">
        <v>18</v>
      </c>
      <c r="F10" s="58" t="s">
        <v>19</v>
      </c>
      <c r="G10" s="58" t="s">
        <v>53</v>
      </c>
      <c r="H10" s="58" t="s">
        <v>54</v>
      </c>
      <c r="I10" s="58" t="s">
        <v>55</v>
      </c>
      <c r="J10" s="58" t="s">
        <v>56</v>
      </c>
      <c r="K10" s="58" t="s">
        <v>57</v>
      </c>
      <c r="L10" s="7" t="s">
        <v>10</v>
      </c>
      <c r="O10" s="11"/>
    </row>
    <row r="11" spans="1:15" ht="15" customHeight="1">
      <c r="A11" s="7" t="s">
        <v>58</v>
      </c>
      <c r="B11" s="59">
        <f>IF(Data!B11="","", Data!B11)</f>
        <v>118</v>
      </c>
      <c r="C11" s="59">
        <f>IF(Data!C11="","", Data!C11)</f>
        <v>24</v>
      </c>
      <c r="D11" s="59" t="str">
        <f>IF(Data!D11="","", Data!D11)</f>
        <v/>
      </c>
      <c r="E11" s="59" t="str">
        <f>IF(Data!E11="","", Data!E11)</f>
        <v/>
      </c>
      <c r="F11" s="59" t="str">
        <f>IF(Data!F11="","", Data!F11)</f>
        <v/>
      </c>
      <c r="G11" s="59" t="str">
        <f>IF(Data!G11="","", Data!G11)</f>
        <v/>
      </c>
      <c r="H11" s="59" t="str">
        <f>IF(Data!H11="","", Data!H11)</f>
        <v/>
      </c>
      <c r="I11" s="59" t="str">
        <f>IF(Data!I11="","", Data!I11)</f>
        <v/>
      </c>
      <c r="J11" s="59" t="str">
        <f>IF(Data!J11="","", Data!J11)</f>
        <v/>
      </c>
      <c r="K11" s="59" t="str">
        <f>IF(Data!K11="","", Data!K11)</f>
        <v/>
      </c>
      <c r="L11" s="60">
        <f>SUM(B11:K11)</f>
        <v>142</v>
      </c>
      <c r="M11" s="61" t="s">
        <v>76</v>
      </c>
    </row>
    <row r="12" spans="1:15" ht="15" customHeight="1">
      <c r="A12" s="7" t="s">
        <v>59</v>
      </c>
      <c r="B12" s="59">
        <f>IF(Data!B12="","", Data!B12)</f>
        <v>13</v>
      </c>
      <c r="C12" s="59">
        <f>IF(Data!C12="","", Data!C12)</f>
        <v>120</v>
      </c>
      <c r="D12" s="59" t="str">
        <f>IF(Data!D12="","", Data!D12)</f>
        <v/>
      </c>
      <c r="E12" s="59" t="str">
        <f>IF(Data!E12="","", Data!E12)</f>
        <v/>
      </c>
      <c r="F12" s="59" t="str">
        <f>IF(Data!F12="","", Data!F12)</f>
        <v/>
      </c>
      <c r="G12" s="59" t="str">
        <f>IF(Data!G12="","", Data!G12)</f>
        <v/>
      </c>
      <c r="H12" s="59" t="str">
        <f>IF(Data!H12="","", Data!H12)</f>
        <v/>
      </c>
      <c r="I12" s="59" t="str">
        <f>IF(Data!I12="","", Data!I12)</f>
        <v/>
      </c>
      <c r="J12" s="59" t="str">
        <f>IF(Data!J12="","", Data!J12)</f>
        <v/>
      </c>
      <c r="K12" s="59" t="str">
        <f>IF(Data!K12="","", Data!K12)</f>
        <v/>
      </c>
      <c r="L12" s="60">
        <f t="shared" ref="L12:L20" si="0">SUM(B12:K12)</f>
        <v>133</v>
      </c>
      <c r="M12" s="5">
        <f>ROWS(B11:K20)-1</f>
        <v>9</v>
      </c>
    </row>
    <row r="13" spans="1:15" ht="15" customHeight="1">
      <c r="A13" s="7" t="s">
        <v>60</v>
      </c>
      <c r="B13" s="59" t="str">
        <f>IF(Data!B13="","", Data!B13)</f>
        <v/>
      </c>
      <c r="C13" s="59" t="str">
        <f>IF(Data!C13="","", Data!C13)</f>
        <v/>
      </c>
      <c r="D13" s="59" t="str">
        <f>IF(Data!D13="","", Data!D13)</f>
        <v/>
      </c>
      <c r="E13" s="59" t="str">
        <f>IF(Data!E13="","", Data!E13)</f>
        <v/>
      </c>
      <c r="F13" s="59" t="str">
        <f>IF(Data!F13="","", Data!F13)</f>
        <v/>
      </c>
      <c r="G13" s="59" t="str">
        <f>IF(Data!G13="","", Data!G13)</f>
        <v/>
      </c>
      <c r="H13" s="59" t="str">
        <f>IF(Data!H13="","", Data!H13)</f>
        <v/>
      </c>
      <c r="I13" s="59" t="str">
        <f>IF(Data!I13="","", Data!I13)</f>
        <v/>
      </c>
      <c r="J13" s="59" t="str">
        <f>IF(Data!J13="","", Data!J13)</f>
        <v/>
      </c>
      <c r="K13" s="59" t="str">
        <f>IF(Data!K13="","", Data!K13)</f>
        <v/>
      </c>
      <c r="L13" s="60">
        <f t="shared" si="0"/>
        <v>0</v>
      </c>
      <c r="M13" s="5">
        <f>COLUMNS(B11:K20)-1</f>
        <v>9</v>
      </c>
    </row>
    <row r="14" spans="1:15" ht="15" customHeight="1">
      <c r="A14" s="7" t="s">
        <v>61</v>
      </c>
      <c r="B14" s="59" t="str">
        <f>IF(Data!B14="","", Data!B14)</f>
        <v/>
      </c>
      <c r="C14" s="59" t="str">
        <f>IF(Data!C14="","", Data!C14)</f>
        <v/>
      </c>
      <c r="D14" s="59" t="str">
        <f>IF(Data!D14="","", Data!D14)</f>
        <v/>
      </c>
      <c r="E14" s="59" t="str">
        <f>IF(Data!E14="","", Data!E14)</f>
        <v/>
      </c>
      <c r="F14" s="59" t="str">
        <f>IF(Data!F14="","", Data!F14)</f>
        <v/>
      </c>
      <c r="G14" s="59" t="str">
        <f>IF(Data!G14="","", Data!G14)</f>
        <v/>
      </c>
      <c r="H14" s="59" t="str">
        <f>IF(Data!H14="","", Data!H14)</f>
        <v/>
      </c>
      <c r="I14" s="59" t="str">
        <f>IF(Data!I14="","", Data!I14)</f>
        <v/>
      </c>
      <c r="J14" s="59" t="str">
        <f>IF(Data!J14="","", Data!J14)</f>
        <v/>
      </c>
      <c r="K14" s="59" t="str">
        <f>IF(Data!K14="","", Data!K14)</f>
        <v/>
      </c>
      <c r="L14" s="60">
        <f t="shared" si="0"/>
        <v>0</v>
      </c>
      <c r="M14" s="5">
        <f>(COUNTBLANK(B11:K20))</f>
        <v>96</v>
      </c>
      <c r="N14" s="3">
        <f>COUNT(B11:K20)</f>
        <v>4</v>
      </c>
    </row>
    <row r="15" spans="1:15" ht="15" customHeight="1">
      <c r="A15" s="7" t="s">
        <v>62</v>
      </c>
      <c r="B15" s="59" t="str">
        <f>IF(Data!B15="","", Data!B15)</f>
        <v/>
      </c>
      <c r="C15" s="59" t="str">
        <f>IF(Data!C15="","", Data!C15)</f>
        <v/>
      </c>
      <c r="D15" s="59" t="str">
        <f>IF(Data!D15="","", Data!D15)</f>
        <v/>
      </c>
      <c r="E15" s="59" t="str">
        <f>IF(Data!E15="","", Data!E15)</f>
        <v/>
      </c>
      <c r="F15" s="59" t="str">
        <f>IF(Data!F15="","", Data!F15)</f>
        <v/>
      </c>
      <c r="G15" s="59" t="str">
        <f>IF(Data!G15="","", Data!G15)</f>
        <v/>
      </c>
      <c r="H15" s="59" t="str">
        <f>IF(Data!H15="","", Data!H15)</f>
        <v/>
      </c>
      <c r="I15" s="59" t="str">
        <f>IF(Data!I15="","", Data!I15)</f>
        <v/>
      </c>
      <c r="J15" s="59" t="str">
        <f>IF(Data!J15="","", Data!J15)</f>
        <v/>
      </c>
      <c r="K15" s="59" t="str">
        <f>IF(Data!K15="","", Data!K15)</f>
        <v/>
      </c>
      <c r="L15" s="60">
        <f t="shared" si="0"/>
        <v>0</v>
      </c>
      <c r="M15" s="5">
        <f>(M12*M13)-M14</f>
        <v>-15</v>
      </c>
    </row>
    <row r="16" spans="1:15" ht="15" customHeight="1">
      <c r="A16" s="7" t="s">
        <v>63</v>
      </c>
      <c r="B16" s="59" t="str">
        <f>IF(Data!B16="","", Data!B16)</f>
        <v/>
      </c>
      <c r="C16" s="59" t="str">
        <f>IF(Data!C16="","", Data!C16)</f>
        <v/>
      </c>
      <c r="D16" s="59" t="str">
        <f>IF(Data!D16="","", Data!D16)</f>
        <v/>
      </c>
      <c r="E16" s="59" t="str">
        <f>IF(Data!E16="","", Data!E16)</f>
        <v/>
      </c>
      <c r="F16" s="59" t="str">
        <f>IF(Data!F16="","", Data!F16)</f>
        <v/>
      </c>
      <c r="G16" s="59" t="str">
        <f>IF(Data!G16="","", Data!G16)</f>
        <v/>
      </c>
      <c r="H16" s="59" t="str">
        <f>IF(Data!H16="","", Data!H16)</f>
        <v/>
      </c>
      <c r="I16" s="59" t="str">
        <f>IF(Data!I16="","", Data!I16)</f>
        <v/>
      </c>
      <c r="J16" s="59" t="str">
        <f>IF(Data!J16="","", Data!J16)</f>
        <v/>
      </c>
      <c r="K16" s="59" t="str">
        <f>IF(Data!K16="","", Data!K16)</f>
        <v/>
      </c>
      <c r="L16" s="60">
        <f t="shared" si="0"/>
        <v>0</v>
      </c>
    </row>
    <row r="17" spans="1:15" ht="15" customHeight="1">
      <c r="A17" s="7" t="s">
        <v>64</v>
      </c>
      <c r="B17" s="59" t="str">
        <f>IF(Data!B17="","", Data!B17)</f>
        <v/>
      </c>
      <c r="C17" s="59" t="str">
        <f>IF(Data!C17="","", Data!C17)</f>
        <v/>
      </c>
      <c r="D17" s="59" t="str">
        <f>IF(Data!D17="","", Data!D17)</f>
        <v/>
      </c>
      <c r="E17" s="59" t="str">
        <f>IF(Data!E17="","", Data!E17)</f>
        <v/>
      </c>
      <c r="F17" s="59" t="str">
        <f>IF(Data!F17="","", Data!F17)</f>
        <v/>
      </c>
      <c r="G17" s="59" t="str">
        <f>IF(Data!G17="","", Data!G17)</f>
        <v/>
      </c>
      <c r="H17" s="59" t="str">
        <f>IF(Data!H17="","", Data!H17)</f>
        <v/>
      </c>
      <c r="I17" s="59" t="str">
        <f>IF(Data!I17="","", Data!I17)</f>
        <v/>
      </c>
      <c r="J17" s="59" t="str">
        <f>IF(Data!J17="","", Data!J17)</f>
        <v/>
      </c>
      <c r="K17" s="59" t="str">
        <f>IF(Data!K17="","", Data!K17)</f>
        <v/>
      </c>
      <c r="L17" s="60">
        <f t="shared" si="0"/>
        <v>0</v>
      </c>
      <c r="N17" s="3">
        <f>SUM(MAX(B11:B20)+MAX(C11:C20)+MAX(D11:D20)+MAX(E11:E20)+MAX(F11:F20)+MAX(G11:G20)+MAX(H11:H20)+MAX(I11:I20)+MAX(J11:J20)+MAX(K11:K20))</f>
        <v>238</v>
      </c>
    </row>
    <row r="18" spans="1:15" ht="15" customHeight="1">
      <c r="A18" s="7" t="s">
        <v>65</v>
      </c>
      <c r="B18" s="59" t="str">
        <f>IF(Data!B18="","", Data!B18)</f>
        <v/>
      </c>
      <c r="C18" s="59" t="str">
        <f>IF(Data!C18="","", Data!C18)</f>
        <v/>
      </c>
      <c r="D18" s="59" t="str">
        <f>IF(Data!D18="","", Data!D18)</f>
        <v/>
      </c>
      <c r="E18" s="59" t="str">
        <f>IF(Data!E18="","", Data!E18)</f>
        <v/>
      </c>
      <c r="F18" s="59" t="str">
        <f>IF(Data!F18="","", Data!F18)</f>
        <v/>
      </c>
      <c r="G18" s="59" t="str">
        <f>IF(Data!G18="","", Data!G18)</f>
        <v/>
      </c>
      <c r="H18" s="59" t="str">
        <f>IF(Data!H18="","", Data!H18)</f>
        <v/>
      </c>
      <c r="I18" s="59" t="str">
        <f>IF(Data!I18="","", Data!I18)</f>
        <v/>
      </c>
      <c r="J18" s="59" t="str">
        <f>IF(Data!J18="","", Data!J18)</f>
        <v/>
      </c>
      <c r="K18" s="59" t="str">
        <f>IF(Data!K18="","", Data!K18)</f>
        <v/>
      </c>
      <c r="L18" s="60">
        <f t="shared" si="0"/>
        <v>0</v>
      </c>
      <c r="N18" s="62">
        <f>MAX(L11:L20)</f>
        <v>142</v>
      </c>
    </row>
    <row r="19" spans="1:15" ht="15" customHeight="1">
      <c r="A19" s="7" t="s">
        <v>66</v>
      </c>
      <c r="B19" s="59" t="str">
        <f>IF(Data!B19="","", Data!B19)</f>
        <v/>
      </c>
      <c r="C19" s="59" t="str">
        <f>IF(Data!C19="","", Data!C19)</f>
        <v/>
      </c>
      <c r="D19" s="59" t="str">
        <f>IF(Data!D19="","", Data!D19)</f>
        <v/>
      </c>
      <c r="E19" s="59" t="str">
        <f>IF(Data!E19="","", Data!E19)</f>
        <v/>
      </c>
      <c r="F19" s="59" t="str">
        <f>IF(Data!F19="","", Data!F19)</f>
        <v/>
      </c>
      <c r="G19" s="59" t="str">
        <f>IF(Data!G19="","", Data!G19)</f>
        <v/>
      </c>
      <c r="H19" s="59" t="str">
        <f>IF(Data!H19="","", Data!H19)</f>
        <v/>
      </c>
      <c r="I19" s="59" t="str">
        <f>IF(Data!I19="","", Data!I19)</f>
        <v/>
      </c>
      <c r="J19" s="59" t="str">
        <f>IF(Data!J19="","", Data!J19)</f>
        <v/>
      </c>
      <c r="K19" s="59" t="str">
        <f>IF(Data!K19="","", Data!K19)</f>
        <v/>
      </c>
      <c r="L19" s="60">
        <f t="shared" si="0"/>
        <v>0</v>
      </c>
      <c r="N19" s="62">
        <f>L21</f>
        <v>275</v>
      </c>
    </row>
    <row r="20" spans="1:15" ht="15" customHeight="1">
      <c r="A20" s="7" t="s">
        <v>67</v>
      </c>
      <c r="B20" s="59" t="str">
        <f>IF(Data!B20="","", Data!B20)</f>
        <v/>
      </c>
      <c r="C20" s="59" t="str">
        <f>IF(Data!C20="","", Data!C20)</f>
        <v/>
      </c>
      <c r="D20" s="59" t="str">
        <f>IF(Data!D20="","", Data!D20)</f>
        <v/>
      </c>
      <c r="E20" s="59" t="str">
        <f>IF(Data!E20="","", Data!E20)</f>
        <v/>
      </c>
      <c r="F20" s="59" t="str">
        <f>IF(Data!F20="","", Data!F20)</f>
        <v/>
      </c>
      <c r="G20" s="59" t="str">
        <f>IF(Data!G20="","", Data!G20)</f>
        <v/>
      </c>
      <c r="H20" s="59" t="str">
        <f>IF(Data!H20="","", Data!H20)</f>
        <v/>
      </c>
      <c r="I20" s="59" t="str">
        <f>IF(Data!I20="","", Data!I20)</f>
        <v/>
      </c>
      <c r="J20" s="59" t="str">
        <f>IF(Data!J20="","", Data!J20)</f>
        <v/>
      </c>
      <c r="K20" s="59" t="str">
        <f>IF(Data!K20="","", Data!K20)</f>
        <v/>
      </c>
      <c r="L20" s="60">
        <f t="shared" si="0"/>
        <v>0</v>
      </c>
      <c r="N20" s="3">
        <f>(N17-N18)/(N19-N18)</f>
        <v>0.72180451127819545</v>
      </c>
    </row>
    <row r="21" spans="1:15" ht="15" customHeight="1">
      <c r="A21" s="7" t="s">
        <v>11</v>
      </c>
      <c r="B21" s="63">
        <f>SUM(B11:B20)</f>
        <v>131</v>
      </c>
      <c r="C21" s="63">
        <f t="shared" ref="C21:K21" si="1">SUM(C11:C20)</f>
        <v>144</v>
      </c>
      <c r="D21" s="63">
        <f t="shared" si="1"/>
        <v>0</v>
      </c>
      <c r="E21" s="63">
        <f t="shared" si="1"/>
        <v>0</v>
      </c>
      <c r="F21" s="63">
        <f t="shared" si="1"/>
        <v>0</v>
      </c>
      <c r="G21" s="63">
        <f t="shared" si="1"/>
        <v>0</v>
      </c>
      <c r="H21" s="63">
        <f t="shared" si="1"/>
        <v>0</v>
      </c>
      <c r="I21" s="63">
        <f t="shared" si="1"/>
        <v>0</v>
      </c>
      <c r="J21" s="63">
        <f t="shared" si="1"/>
        <v>0</v>
      </c>
      <c r="K21" s="63">
        <f t="shared" si="1"/>
        <v>0</v>
      </c>
      <c r="L21" s="64">
        <f>SUM(L11:L20)</f>
        <v>275</v>
      </c>
    </row>
    <row r="22" spans="1:15" ht="15" customHeight="1"/>
    <row r="23" spans="1:15" ht="15" customHeight="1">
      <c r="A23" s="57" t="s">
        <v>21</v>
      </c>
      <c r="B23" s="57" t="s">
        <v>9</v>
      </c>
      <c r="C23" s="57"/>
    </row>
    <row r="24" spans="1:15" ht="15" customHeight="1">
      <c r="A24" s="7" t="s">
        <v>8</v>
      </c>
      <c r="B24" s="58" t="s">
        <v>15</v>
      </c>
      <c r="C24" s="58" t="s">
        <v>16</v>
      </c>
      <c r="D24" s="58" t="s">
        <v>17</v>
      </c>
      <c r="E24" s="58" t="s">
        <v>18</v>
      </c>
      <c r="F24" s="58" t="s">
        <v>19</v>
      </c>
      <c r="G24" s="58" t="s">
        <v>53</v>
      </c>
      <c r="H24" s="58" t="s">
        <v>54</v>
      </c>
      <c r="I24" s="58" t="s">
        <v>55</v>
      </c>
      <c r="J24" s="58" t="s">
        <v>56</v>
      </c>
      <c r="K24" s="58" t="s">
        <v>57</v>
      </c>
      <c r="L24" s="7" t="s">
        <v>10</v>
      </c>
      <c r="O24" s="11"/>
    </row>
    <row r="25" spans="1:15" ht="15" customHeight="1">
      <c r="A25" s="7" t="s">
        <v>58</v>
      </c>
      <c r="B25" s="65">
        <f>$B$21*L11/$L$21</f>
        <v>67.643636363636361</v>
      </c>
      <c r="C25" s="65">
        <f>$C$21*L11/$L$21</f>
        <v>74.356363636363639</v>
      </c>
      <c r="D25" s="65">
        <f>$D$21*L11/$L$21</f>
        <v>0</v>
      </c>
      <c r="E25" s="65">
        <f>$E$21*L11/$L$21</f>
        <v>0</v>
      </c>
      <c r="F25" s="65">
        <f>$F$21*L11/$L$21</f>
        <v>0</v>
      </c>
      <c r="G25" s="65">
        <f>$G$21*L11/$L$21</f>
        <v>0</v>
      </c>
      <c r="H25" s="65">
        <f>$H$21*L11/$L$21</f>
        <v>0</v>
      </c>
      <c r="I25" s="65">
        <f>$I$21*L11/$L$21</f>
        <v>0</v>
      </c>
      <c r="J25" s="65">
        <f>$J$21*L11/$L$21</f>
        <v>0</v>
      </c>
      <c r="K25" s="65">
        <f>$K$21*L11/$L$21</f>
        <v>0</v>
      </c>
      <c r="L25" s="65">
        <f>SUM(B25:K25)</f>
        <v>142</v>
      </c>
      <c r="O25" s="66"/>
    </row>
    <row r="26" spans="1:15" ht="15" customHeight="1">
      <c r="A26" s="7" t="s">
        <v>59</v>
      </c>
      <c r="B26" s="65">
        <f t="shared" ref="B26:B34" si="2">$B$21*L12/$L$21</f>
        <v>63.356363636363639</v>
      </c>
      <c r="C26" s="65">
        <f t="shared" ref="C26:C34" si="3">$C$21*L12/$L$21</f>
        <v>69.643636363636361</v>
      </c>
      <c r="D26" s="65">
        <f t="shared" ref="D26:D34" si="4">$D$21*L12/$L$21</f>
        <v>0</v>
      </c>
      <c r="E26" s="65">
        <f t="shared" ref="E26:E34" si="5">$E$21*L12/$L$21</f>
        <v>0</v>
      </c>
      <c r="F26" s="65">
        <f t="shared" ref="F26:F34" si="6">$F$21*L12/$L$21</f>
        <v>0</v>
      </c>
      <c r="G26" s="65">
        <f t="shared" ref="G26:G34" si="7">$G$21*L12/$L$21</f>
        <v>0</v>
      </c>
      <c r="H26" s="65">
        <f t="shared" ref="H26:H34" si="8">$H$21*L12/$L$21</f>
        <v>0</v>
      </c>
      <c r="I26" s="65">
        <f t="shared" ref="I26:I34" si="9">$I$21*L12/$L$21</f>
        <v>0</v>
      </c>
      <c r="J26" s="65">
        <f t="shared" ref="J26:J34" si="10">$J$21*L12/$L$21</f>
        <v>0</v>
      </c>
      <c r="K26" s="65">
        <f t="shared" ref="K26:K34" si="11">$K$21*L12/$L$21</f>
        <v>0</v>
      </c>
      <c r="L26" s="65">
        <f t="shared" ref="L26:L34" si="12">SUM(B26:K26)</f>
        <v>133</v>
      </c>
      <c r="O26" s="67"/>
    </row>
    <row r="27" spans="1:15" ht="15" customHeight="1">
      <c r="A27" s="7" t="s">
        <v>60</v>
      </c>
      <c r="B27" s="65">
        <f t="shared" si="2"/>
        <v>0</v>
      </c>
      <c r="C27" s="65">
        <f t="shared" si="3"/>
        <v>0</v>
      </c>
      <c r="D27" s="65">
        <f t="shared" si="4"/>
        <v>0</v>
      </c>
      <c r="E27" s="65">
        <f t="shared" si="5"/>
        <v>0</v>
      </c>
      <c r="F27" s="65">
        <f t="shared" si="6"/>
        <v>0</v>
      </c>
      <c r="G27" s="65">
        <f t="shared" si="7"/>
        <v>0</v>
      </c>
      <c r="H27" s="65">
        <f t="shared" si="8"/>
        <v>0</v>
      </c>
      <c r="I27" s="65">
        <f t="shared" si="9"/>
        <v>0</v>
      </c>
      <c r="J27" s="65">
        <f t="shared" si="10"/>
        <v>0</v>
      </c>
      <c r="K27" s="65">
        <f t="shared" si="11"/>
        <v>0</v>
      </c>
      <c r="L27" s="65">
        <f t="shared" si="12"/>
        <v>0</v>
      </c>
    </row>
    <row r="28" spans="1:15" ht="15" customHeight="1">
      <c r="A28" s="7" t="s">
        <v>61</v>
      </c>
      <c r="B28" s="65">
        <f t="shared" si="2"/>
        <v>0</v>
      </c>
      <c r="C28" s="65">
        <f t="shared" si="3"/>
        <v>0</v>
      </c>
      <c r="D28" s="65">
        <f t="shared" si="4"/>
        <v>0</v>
      </c>
      <c r="E28" s="65">
        <f t="shared" si="5"/>
        <v>0</v>
      </c>
      <c r="F28" s="65">
        <f t="shared" si="6"/>
        <v>0</v>
      </c>
      <c r="G28" s="65">
        <f t="shared" si="7"/>
        <v>0</v>
      </c>
      <c r="H28" s="65">
        <f t="shared" si="8"/>
        <v>0</v>
      </c>
      <c r="I28" s="65">
        <f t="shared" si="9"/>
        <v>0</v>
      </c>
      <c r="J28" s="65">
        <f t="shared" si="10"/>
        <v>0</v>
      </c>
      <c r="K28" s="65">
        <f t="shared" si="11"/>
        <v>0</v>
      </c>
      <c r="L28" s="65">
        <f t="shared" si="12"/>
        <v>0</v>
      </c>
      <c r="O28" s="68"/>
    </row>
    <row r="29" spans="1:15" ht="15" customHeight="1">
      <c r="A29" s="7" t="s">
        <v>62</v>
      </c>
      <c r="B29" s="65">
        <f t="shared" si="2"/>
        <v>0</v>
      </c>
      <c r="C29" s="65">
        <f t="shared" si="3"/>
        <v>0</v>
      </c>
      <c r="D29" s="65">
        <f t="shared" si="4"/>
        <v>0</v>
      </c>
      <c r="E29" s="65">
        <f t="shared" si="5"/>
        <v>0</v>
      </c>
      <c r="F29" s="65">
        <f t="shared" si="6"/>
        <v>0</v>
      </c>
      <c r="G29" s="65">
        <f t="shared" si="7"/>
        <v>0</v>
      </c>
      <c r="H29" s="65">
        <f t="shared" si="8"/>
        <v>0</v>
      </c>
      <c r="I29" s="65">
        <f t="shared" si="9"/>
        <v>0</v>
      </c>
      <c r="J29" s="65">
        <f t="shared" si="10"/>
        <v>0</v>
      </c>
      <c r="K29" s="65">
        <f t="shared" si="11"/>
        <v>0</v>
      </c>
      <c r="L29" s="65">
        <f t="shared" si="12"/>
        <v>0</v>
      </c>
    </row>
    <row r="30" spans="1:15" ht="15" customHeight="1">
      <c r="A30" s="7" t="s">
        <v>63</v>
      </c>
      <c r="B30" s="65">
        <f t="shared" si="2"/>
        <v>0</v>
      </c>
      <c r="C30" s="65">
        <f t="shared" si="3"/>
        <v>0</v>
      </c>
      <c r="D30" s="65">
        <f t="shared" si="4"/>
        <v>0</v>
      </c>
      <c r="E30" s="65">
        <f t="shared" si="5"/>
        <v>0</v>
      </c>
      <c r="F30" s="65">
        <f t="shared" si="6"/>
        <v>0</v>
      </c>
      <c r="G30" s="65">
        <f t="shared" si="7"/>
        <v>0</v>
      </c>
      <c r="H30" s="65">
        <f t="shared" si="8"/>
        <v>0</v>
      </c>
      <c r="I30" s="65">
        <f t="shared" si="9"/>
        <v>0</v>
      </c>
      <c r="J30" s="65">
        <f t="shared" si="10"/>
        <v>0</v>
      </c>
      <c r="K30" s="65">
        <f t="shared" si="11"/>
        <v>0</v>
      </c>
      <c r="L30" s="65">
        <f t="shared" si="12"/>
        <v>0</v>
      </c>
    </row>
    <row r="31" spans="1:15" ht="15" customHeight="1">
      <c r="A31" s="7" t="s">
        <v>64</v>
      </c>
      <c r="B31" s="65">
        <f t="shared" si="2"/>
        <v>0</v>
      </c>
      <c r="C31" s="65">
        <f t="shared" si="3"/>
        <v>0</v>
      </c>
      <c r="D31" s="65">
        <f t="shared" si="4"/>
        <v>0</v>
      </c>
      <c r="E31" s="65">
        <f t="shared" si="5"/>
        <v>0</v>
      </c>
      <c r="F31" s="65">
        <f t="shared" si="6"/>
        <v>0</v>
      </c>
      <c r="G31" s="65">
        <f t="shared" si="7"/>
        <v>0</v>
      </c>
      <c r="H31" s="65">
        <f t="shared" si="8"/>
        <v>0</v>
      </c>
      <c r="I31" s="65">
        <f t="shared" si="9"/>
        <v>0</v>
      </c>
      <c r="J31" s="65">
        <f t="shared" si="10"/>
        <v>0</v>
      </c>
      <c r="K31" s="65">
        <f t="shared" si="11"/>
        <v>0</v>
      </c>
      <c r="L31" s="65">
        <f t="shared" si="12"/>
        <v>0</v>
      </c>
    </row>
    <row r="32" spans="1:15" ht="15" customHeight="1">
      <c r="A32" s="7" t="s">
        <v>65</v>
      </c>
      <c r="B32" s="65">
        <f t="shared" si="2"/>
        <v>0</v>
      </c>
      <c r="C32" s="65">
        <f t="shared" si="3"/>
        <v>0</v>
      </c>
      <c r="D32" s="65">
        <f t="shared" si="4"/>
        <v>0</v>
      </c>
      <c r="E32" s="65">
        <f t="shared" si="5"/>
        <v>0</v>
      </c>
      <c r="F32" s="65">
        <f t="shared" si="6"/>
        <v>0</v>
      </c>
      <c r="G32" s="65">
        <f t="shared" si="7"/>
        <v>0</v>
      </c>
      <c r="H32" s="65">
        <f t="shared" si="8"/>
        <v>0</v>
      </c>
      <c r="I32" s="65">
        <f t="shared" si="9"/>
        <v>0</v>
      </c>
      <c r="J32" s="65">
        <f t="shared" si="10"/>
        <v>0</v>
      </c>
      <c r="K32" s="65">
        <f t="shared" si="11"/>
        <v>0</v>
      </c>
      <c r="L32" s="65">
        <f t="shared" si="12"/>
        <v>0</v>
      </c>
    </row>
    <row r="33" spans="1:13" ht="15" customHeight="1">
      <c r="A33" s="7" t="s">
        <v>66</v>
      </c>
      <c r="B33" s="65">
        <f t="shared" si="2"/>
        <v>0</v>
      </c>
      <c r="C33" s="65">
        <f t="shared" si="3"/>
        <v>0</v>
      </c>
      <c r="D33" s="65">
        <f t="shared" si="4"/>
        <v>0</v>
      </c>
      <c r="E33" s="65">
        <f t="shared" si="5"/>
        <v>0</v>
      </c>
      <c r="F33" s="65">
        <f t="shared" si="6"/>
        <v>0</v>
      </c>
      <c r="G33" s="65">
        <f t="shared" si="7"/>
        <v>0</v>
      </c>
      <c r="H33" s="65">
        <f t="shared" si="8"/>
        <v>0</v>
      </c>
      <c r="I33" s="65">
        <f t="shared" si="9"/>
        <v>0</v>
      </c>
      <c r="J33" s="65">
        <f t="shared" si="10"/>
        <v>0</v>
      </c>
      <c r="K33" s="65">
        <f t="shared" si="11"/>
        <v>0</v>
      </c>
      <c r="L33" s="65">
        <f t="shared" si="12"/>
        <v>0</v>
      </c>
    </row>
    <row r="34" spans="1:13" ht="15" customHeight="1">
      <c r="A34" s="7" t="s">
        <v>67</v>
      </c>
      <c r="B34" s="65">
        <f t="shared" si="2"/>
        <v>0</v>
      </c>
      <c r="C34" s="65">
        <f t="shared" si="3"/>
        <v>0</v>
      </c>
      <c r="D34" s="65">
        <f t="shared" si="4"/>
        <v>0</v>
      </c>
      <c r="E34" s="65">
        <f t="shared" si="5"/>
        <v>0</v>
      </c>
      <c r="F34" s="65">
        <f t="shared" si="6"/>
        <v>0</v>
      </c>
      <c r="G34" s="65">
        <f t="shared" si="7"/>
        <v>0</v>
      </c>
      <c r="H34" s="65">
        <f t="shared" si="8"/>
        <v>0</v>
      </c>
      <c r="I34" s="65">
        <f t="shared" si="9"/>
        <v>0</v>
      </c>
      <c r="J34" s="65">
        <f t="shared" si="10"/>
        <v>0</v>
      </c>
      <c r="K34" s="65">
        <f t="shared" si="11"/>
        <v>0</v>
      </c>
      <c r="L34" s="65">
        <f t="shared" si="12"/>
        <v>0</v>
      </c>
    </row>
    <row r="35" spans="1:13" ht="15" customHeight="1">
      <c r="A35" s="7" t="s">
        <v>11</v>
      </c>
      <c r="B35" s="65">
        <f>SUM(B25:B34)</f>
        <v>131</v>
      </c>
      <c r="C35" s="65">
        <f t="shared" ref="C35:K35" si="13">SUM(C25:C34)</f>
        <v>144</v>
      </c>
      <c r="D35" s="65">
        <f t="shared" si="13"/>
        <v>0</v>
      </c>
      <c r="E35" s="65">
        <f t="shared" si="13"/>
        <v>0</v>
      </c>
      <c r="F35" s="65">
        <f t="shared" si="13"/>
        <v>0</v>
      </c>
      <c r="G35" s="65">
        <f t="shared" si="13"/>
        <v>0</v>
      </c>
      <c r="H35" s="65">
        <f t="shared" si="13"/>
        <v>0</v>
      </c>
      <c r="I35" s="65">
        <f>SUM(I25:I34)</f>
        <v>0</v>
      </c>
      <c r="J35" s="65">
        <f t="shared" si="13"/>
        <v>0</v>
      </c>
      <c r="K35" s="65">
        <f t="shared" si="13"/>
        <v>0</v>
      </c>
      <c r="L35" s="65">
        <f>SUM(L25:L34)</f>
        <v>275</v>
      </c>
      <c r="M35" s="69"/>
    </row>
    <row r="36" spans="1:13" ht="15" customHeight="1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69"/>
    </row>
    <row r="37" spans="1:13" ht="15" customHeight="1">
      <c r="A37" s="57" t="s">
        <v>22</v>
      </c>
      <c r="B37" s="57" t="s">
        <v>9</v>
      </c>
      <c r="C37" s="57"/>
      <c r="M37" s="69"/>
    </row>
    <row r="38" spans="1:13" ht="15" customHeight="1">
      <c r="A38" s="7" t="s">
        <v>8</v>
      </c>
      <c r="B38" s="58" t="s">
        <v>15</v>
      </c>
      <c r="C38" s="58" t="s">
        <v>16</v>
      </c>
      <c r="D38" s="58" t="s">
        <v>17</v>
      </c>
      <c r="E38" s="58" t="s">
        <v>18</v>
      </c>
      <c r="F38" s="58" t="s">
        <v>19</v>
      </c>
      <c r="G38" s="58" t="s">
        <v>53</v>
      </c>
      <c r="H38" s="58" t="s">
        <v>54</v>
      </c>
      <c r="I38" s="58" t="s">
        <v>55</v>
      </c>
      <c r="J38" s="58" t="s">
        <v>56</v>
      </c>
      <c r="K38" s="58" t="s">
        <v>57</v>
      </c>
      <c r="L38" s="7" t="s">
        <v>10</v>
      </c>
      <c r="M38" s="69"/>
    </row>
    <row r="39" spans="1:13" ht="15" customHeight="1">
      <c r="A39" s="7" t="s">
        <v>58</v>
      </c>
      <c r="B39" s="65">
        <f t="shared" ref="B39:K48" si="14">IFERROR(((B11-B25)^2/B25),"")</f>
        <v>37.487094056357577</v>
      </c>
      <c r="C39" s="65">
        <f t="shared" si="14"/>
        <v>34.102842509603072</v>
      </c>
      <c r="D39" s="65" t="str">
        <f t="shared" si="14"/>
        <v/>
      </c>
      <c r="E39" s="65" t="str">
        <f t="shared" si="14"/>
        <v/>
      </c>
      <c r="F39" s="65" t="str">
        <f t="shared" si="14"/>
        <v/>
      </c>
      <c r="G39" s="65" t="str">
        <f t="shared" si="14"/>
        <v/>
      </c>
      <c r="H39" s="65" t="str">
        <f t="shared" si="14"/>
        <v/>
      </c>
      <c r="I39" s="65" t="str">
        <f t="shared" si="14"/>
        <v/>
      </c>
      <c r="J39" s="65" t="str">
        <f t="shared" si="14"/>
        <v/>
      </c>
      <c r="K39" s="65" t="str">
        <f t="shared" si="14"/>
        <v/>
      </c>
      <c r="L39" s="65">
        <f>SUM(B39:K39)</f>
        <v>71.589936565960642</v>
      </c>
      <c r="M39" s="69"/>
    </row>
    <row r="40" spans="1:13" ht="15" customHeight="1">
      <c r="A40" s="7" t="s">
        <v>59</v>
      </c>
      <c r="B40" s="65">
        <f t="shared" si="14"/>
        <v>40.023814706787789</v>
      </c>
      <c r="C40" s="65">
        <f t="shared" si="14"/>
        <v>36.410553656869446</v>
      </c>
      <c r="D40" s="65" t="str">
        <f t="shared" si="14"/>
        <v/>
      </c>
      <c r="E40" s="65" t="str">
        <f t="shared" si="14"/>
        <v/>
      </c>
      <c r="F40" s="65" t="str">
        <f t="shared" si="14"/>
        <v/>
      </c>
      <c r="G40" s="65" t="str">
        <f t="shared" si="14"/>
        <v/>
      </c>
      <c r="H40" s="65" t="str">
        <f t="shared" si="14"/>
        <v/>
      </c>
      <c r="I40" s="65" t="str">
        <f t="shared" si="14"/>
        <v/>
      </c>
      <c r="J40" s="65" t="str">
        <f t="shared" si="14"/>
        <v/>
      </c>
      <c r="K40" s="65" t="str">
        <f t="shared" si="14"/>
        <v/>
      </c>
      <c r="L40" s="65">
        <f t="shared" ref="L40:L48" si="15">SUM(B40:K40)</f>
        <v>76.434368363657228</v>
      </c>
      <c r="M40" s="69"/>
    </row>
    <row r="41" spans="1:13" ht="15" customHeight="1">
      <c r="A41" s="7" t="s">
        <v>60</v>
      </c>
      <c r="B41" s="65" t="str">
        <f t="shared" si="14"/>
        <v/>
      </c>
      <c r="C41" s="65" t="str">
        <f t="shared" si="14"/>
        <v/>
      </c>
      <c r="D41" s="65" t="str">
        <f t="shared" si="14"/>
        <v/>
      </c>
      <c r="E41" s="65" t="str">
        <f t="shared" si="14"/>
        <v/>
      </c>
      <c r="F41" s="65" t="str">
        <f t="shared" si="14"/>
        <v/>
      </c>
      <c r="G41" s="65" t="str">
        <f t="shared" si="14"/>
        <v/>
      </c>
      <c r="H41" s="65" t="str">
        <f t="shared" si="14"/>
        <v/>
      </c>
      <c r="I41" s="65" t="str">
        <f t="shared" si="14"/>
        <v/>
      </c>
      <c r="J41" s="65" t="str">
        <f t="shared" si="14"/>
        <v/>
      </c>
      <c r="K41" s="65" t="str">
        <f t="shared" si="14"/>
        <v/>
      </c>
      <c r="L41" s="65">
        <f t="shared" si="15"/>
        <v>0</v>
      </c>
      <c r="M41" s="69"/>
    </row>
    <row r="42" spans="1:13" ht="15" customHeight="1">
      <c r="A42" s="7" t="s">
        <v>61</v>
      </c>
      <c r="B42" s="65" t="str">
        <f t="shared" si="14"/>
        <v/>
      </c>
      <c r="C42" s="65" t="str">
        <f t="shared" si="14"/>
        <v/>
      </c>
      <c r="D42" s="65" t="str">
        <f t="shared" si="14"/>
        <v/>
      </c>
      <c r="E42" s="65" t="str">
        <f t="shared" si="14"/>
        <v/>
      </c>
      <c r="F42" s="65" t="str">
        <f t="shared" si="14"/>
        <v/>
      </c>
      <c r="G42" s="65" t="str">
        <f t="shared" si="14"/>
        <v/>
      </c>
      <c r="H42" s="65" t="str">
        <f t="shared" si="14"/>
        <v/>
      </c>
      <c r="I42" s="65" t="str">
        <f t="shared" si="14"/>
        <v/>
      </c>
      <c r="J42" s="65" t="str">
        <f t="shared" si="14"/>
        <v/>
      </c>
      <c r="K42" s="65" t="str">
        <f t="shared" si="14"/>
        <v/>
      </c>
      <c r="L42" s="65">
        <f t="shared" si="15"/>
        <v>0</v>
      </c>
      <c r="M42" s="69"/>
    </row>
    <row r="43" spans="1:13" ht="15" customHeight="1">
      <c r="A43" s="7" t="s">
        <v>62</v>
      </c>
      <c r="B43" s="65" t="str">
        <f t="shared" si="14"/>
        <v/>
      </c>
      <c r="C43" s="65" t="str">
        <f t="shared" si="14"/>
        <v/>
      </c>
      <c r="D43" s="65" t="str">
        <f t="shared" si="14"/>
        <v/>
      </c>
      <c r="E43" s="65" t="str">
        <f t="shared" si="14"/>
        <v/>
      </c>
      <c r="F43" s="65" t="str">
        <f t="shared" si="14"/>
        <v/>
      </c>
      <c r="G43" s="65" t="str">
        <f t="shared" si="14"/>
        <v/>
      </c>
      <c r="H43" s="65" t="str">
        <f t="shared" si="14"/>
        <v/>
      </c>
      <c r="I43" s="65" t="str">
        <f t="shared" si="14"/>
        <v/>
      </c>
      <c r="J43" s="65" t="str">
        <f t="shared" si="14"/>
        <v/>
      </c>
      <c r="K43" s="65" t="str">
        <f t="shared" si="14"/>
        <v/>
      </c>
      <c r="L43" s="65">
        <f t="shared" si="15"/>
        <v>0</v>
      </c>
      <c r="M43" s="69"/>
    </row>
    <row r="44" spans="1:13" ht="15" customHeight="1">
      <c r="A44" s="7" t="s">
        <v>63</v>
      </c>
      <c r="B44" s="65" t="str">
        <f t="shared" si="14"/>
        <v/>
      </c>
      <c r="C44" s="65" t="str">
        <f t="shared" si="14"/>
        <v/>
      </c>
      <c r="D44" s="65" t="str">
        <f t="shared" si="14"/>
        <v/>
      </c>
      <c r="E44" s="65" t="str">
        <f t="shared" si="14"/>
        <v/>
      </c>
      <c r="F44" s="65" t="str">
        <f t="shared" si="14"/>
        <v/>
      </c>
      <c r="G44" s="65" t="str">
        <f t="shared" si="14"/>
        <v/>
      </c>
      <c r="H44" s="65" t="str">
        <f t="shared" si="14"/>
        <v/>
      </c>
      <c r="I44" s="65" t="str">
        <f t="shared" si="14"/>
        <v/>
      </c>
      <c r="J44" s="65" t="str">
        <f t="shared" si="14"/>
        <v/>
      </c>
      <c r="K44" s="65" t="str">
        <f t="shared" si="14"/>
        <v/>
      </c>
      <c r="L44" s="65">
        <f t="shared" si="15"/>
        <v>0</v>
      </c>
      <c r="M44" s="69"/>
    </row>
    <row r="45" spans="1:13" ht="15" customHeight="1">
      <c r="A45" s="7" t="s">
        <v>64</v>
      </c>
      <c r="B45" s="65" t="str">
        <f t="shared" si="14"/>
        <v/>
      </c>
      <c r="C45" s="65" t="str">
        <f t="shared" si="14"/>
        <v/>
      </c>
      <c r="D45" s="65" t="str">
        <f t="shared" si="14"/>
        <v/>
      </c>
      <c r="E45" s="65" t="str">
        <f t="shared" si="14"/>
        <v/>
      </c>
      <c r="F45" s="65" t="str">
        <f t="shared" si="14"/>
        <v/>
      </c>
      <c r="G45" s="65" t="str">
        <f t="shared" si="14"/>
        <v/>
      </c>
      <c r="H45" s="65" t="str">
        <f t="shared" si="14"/>
        <v/>
      </c>
      <c r="I45" s="65" t="str">
        <f t="shared" si="14"/>
        <v/>
      </c>
      <c r="J45" s="65" t="str">
        <f t="shared" si="14"/>
        <v/>
      </c>
      <c r="K45" s="65" t="str">
        <f t="shared" si="14"/>
        <v/>
      </c>
      <c r="L45" s="65">
        <f t="shared" si="15"/>
        <v>0</v>
      </c>
      <c r="M45" s="69"/>
    </row>
    <row r="46" spans="1:13" ht="15" customHeight="1">
      <c r="A46" s="7" t="s">
        <v>65</v>
      </c>
      <c r="B46" s="65" t="str">
        <f t="shared" si="14"/>
        <v/>
      </c>
      <c r="C46" s="65" t="str">
        <f t="shared" si="14"/>
        <v/>
      </c>
      <c r="D46" s="65" t="str">
        <f t="shared" si="14"/>
        <v/>
      </c>
      <c r="E46" s="65" t="str">
        <f t="shared" si="14"/>
        <v/>
      </c>
      <c r="F46" s="65" t="str">
        <f t="shared" si="14"/>
        <v/>
      </c>
      <c r="G46" s="65" t="str">
        <f t="shared" si="14"/>
        <v/>
      </c>
      <c r="H46" s="65" t="str">
        <f t="shared" si="14"/>
        <v/>
      </c>
      <c r="I46" s="65" t="str">
        <f t="shared" si="14"/>
        <v/>
      </c>
      <c r="J46" s="65" t="str">
        <f t="shared" si="14"/>
        <v/>
      </c>
      <c r="K46" s="65" t="str">
        <f t="shared" si="14"/>
        <v/>
      </c>
      <c r="L46" s="65">
        <f t="shared" si="15"/>
        <v>0</v>
      </c>
      <c r="M46" s="69"/>
    </row>
    <row r="47" spans="1:13" ht="15" customHeight="1">
      <c r="A47" s="7" t="s">
        <v>66</v>
      </c>
      <c r="B47" s="65" t="str">
        <f t="shared" si="14"/>
        <v/>
      </c>
      <c r="C47" s="65" t="str">
        <f t="shared" si="14"/>
        <v/>
      </c>
      <c r="D47" s="65" t="str">
        <f t="shared" si="14"/>
        <v/>
      </c>
      <c r="E47" s="65" t="str">
        <f t="shared" si="14"/>
        <v/>
      </c>
      <c r="F47" s="65" t="str">
        <f t="shared" si="14"/>
        <v/>
      </c>
      <c r="G47" s="65" t="str">
        <f t="shared" si="14"/>
        <v/>
      </c>
      <c r="H47" s="65" t="str">
        <f t="shared" si="14"/>
        <v/>
      </c>
      <c r="I47" s="65" t="str">
        <f t="shared" si="14"/>
        <v/>
      </c>
      <c r="J47" s="65" t="str">
        <f t="shared" si="14"/>
        <v/>
      </c>
      <c r="K47" s="65" t="str">
        <f t="shared" si="14"/>
        <v/>
      </c>
      <c r="L47" s="65">
        <f t="shared" si="15"/>
        <v>0</v>
      </c>
      <c r="M47" s="69"/>
    </row>
    <row r="48" spans="1:13" ht="15" customHeight="1">
      <c r="A48" s="7" t="s">
        <v>67</v>
      </c>
      <c r="B48" s="65" t="str">
        <f t="shared" si="14"/>
        <v/>
      </c>
      <c r="C48" s="65" t="str">
        <f t="shared" si="14"/>
        <v/>
      </c>
      <c r="D48" s="65" t="str">
        <f t="shared" si="14"/>
        <v/>
      </c>
      <c r="E48" s="65" t="str">
        <f t="shared" si="14"/>
        <v/>
      </c>
      <c r="F48" s="65" t="str">
        <f t="shared" si="14"/>
        <v/>
      </c>
      <c r="G48" s="65" t="str">
        <f t="shared" si="14"/>
        <v/>
      </c>
      <c r="H48" s="65" t="str">
        <f t="shared" si="14"/>
        <v/>
      </c>
      <c r="I48" s="65" t="str">
        <f t="shared" si="14"/>
        <v/>
      </c>
      <c r="J48" s="65" t="str">
        <f t="shared" si="14"/>
        <v/>
      </c>
      <c r="K48" s="65" t="str">
        <f t="shared" si="14"/>
        <v/>
      </c>
      <c r="L48" s="65">
        <f t="shared" si="15"/>
        <v>0</v>
      </c>
      <c r="M48" s="69"/>
    </row>
    <row r="49" spans="1:13" ht="15" customHeight="1">
      <c r="A49" s="7" t="s">
        <v>11</v>
      </c>
      <c r="B49" s="65">
        <f>SUM(B39:B48)</f>
        <v>77.510908763145366</v>
      </c>
      <c r="C49" s="65">
        <f t="shared" ref="C49:K49" si="16">SUM(C39:C48)</f>
        <v>70.513396166472518</v>
      </c>
      <c r="D49" s="65">
        <f t="shared" si="16"/>
        <v>0</v>
      </c>
      <c r="E49" s="65">
        <f t="shared" si="16"/>
        <v>0</v>
      </c>
      <c r="F49" s="65">
        <f t="shared" si="16"/>
        <v>0</v>
      </c>
      <c r="G49" s="65">
        <f t="shared" si="16"/>
        <v>0</v>
      </c>
      <c r="H49" s="65">
        <f t="shared" si="16"/>
        <v>0</v>
      </c>
      <c r="I49" s="65">
        <f t="shared" si="16"/>
        <v>0</v>
      </c>
      <c r="J49" s="65">
        <f t="shared" si="16"/>
        <v>0</v>
      </c>
      <c r="K49" s="65">
        <f t="shared" si="16"/>
        <v>0</v>
      </c>
      <c r="L49" s="71">
        <f>SUM(L39:L48)</f>
        <v>148.02430492961787</v>
      </c>
      <c r="M49" s="69"/>
    </row>
    <row r="50" spans="1:13" ht="15" customHeight="1">
      <c r="L50" s="69"/>
      <c r="M50" s="69"/>
    </row>
    <row r="51" spans="1:13" ht="15" customHeight="1">
      <c r="A51" s="7" t="s">
        <v>72</v>
      </c>
      <c r="B51" s="72">
        <f ca="1">_xlfn.CHISQ.TEST(OFFSET(B11,0,0, COUNT(B11:B20),COUNT(B11:K11)), OFFSET(B25,0,0,COUNT(B11:B20),COUNT(B11:K11)))</f>
        <v>4.6861714310566427E-34</v>
      </c>
      <c r="C51" s="69"/>
      <c r="E51" s="65">
        <f>_xlfn.CHISQ.TEST(B11:F13,B25:F27)</f>
        <v>5.0629981317208715E-28</v>
      </c>
      <c r="F51" s="69"/>
      <c r="G51" s="69"/>
      <c r="H51" s="69"/>
      <c r="I51" s="69"/>
      <c r="J51" s="69"/>
      <c r="K51" s="69"/>
      <c r="L51" s="73">
        <f>IF( AND(F21&gt;0,L15&gt;0), _xlfn.CHISQ.TEST(B11:F15,B25:F29),
IF( AND(E21&gt;0,L15&gt;0), _xlfn.CHISQ.TEST(B11:E15,B25:E29),
IF( AND(D21&gt;0,L15&gt;0), _xlfn.CHISQ.TEST(B11:D15,B25:D29),
IF( AND(C21&gt;0,L15&gt;0), _xlfn.CHISQ.TEST(B11:C15,B25:C29),
IF( AND(F21&gt;0,L14&gt;0), _xlfn.CHISQ.TEST(B11:F14,B25:F28),
IF( AND(E21&gt;0,L14&gt;0), _xlfn.CHISQ.TEST(B11:E14,B25:E28),
IF( AND(D21&gt;0,L14&gt;0), _xlfn.CHISQ.TEST(B11:D14,B25:D28),
IF( AND(C21&gt;0,L14&gt;0), _xlfn.CHISQ.TEST(B11:C14,B25:C28),
IF( AND(F21&gt;0,L13&gt;0), _xlfn.CHISQ.TEST(B11:F13,B25:F27),
IF( AND(E21&gt;0,L13&gt;0), _xlfn.CHISQ.TEST(B11:E13,B25:E27),
IF( AND(D21&gt;0,L13&gt;0), _xlfn.CHISQ.TEST(B11:D13,B25:D27),
IF( AND(C21&gt;0,L13&gt;0), _xlfn.CHISQ.TEST(B11:C13,B25:C27),
IF( AND(F21&gt;0,L12&gt;0), _xlfn.CHISQ.TEST(B11:F12,B25:F26),
IF( AND(E21&gt;0,L12&gt;0), _xlfn.CHISQ.TEST(B11:E12,B25:E26),
IF( AND(D21&gt;0,L12&gt;0), _xlfn.CHISQ.TEST(B11:D12,B25:D26),
IF( AND(C21&gt;0,L12&gt;0), _xlfn.CHISQ.TEST(B11:C12,B25:C26),
""))))))))))))))))</f>
        <v>4.6861714310566427E-34</v>
      </c>
      <c r="M51" s="69"/>
    </row>
    <row r="52" spans="1:13" ht="15" customHeight="1">
      <c r="A52" s="7" t="s">
        <v>6</v>
      </c>
      <c r="B52" s="7">
        <f>(B5-1)*(B6-1)</f>
        <v>1</v>
      </c>
      <c r="L52" s="54"/>
      <c r="M52" s="69"/>
    </row>
    <row r="53" spans="1:13" ht="15" customHeight="1">
      <c r="A53" s="7" t="s">
        <v>20</v>
      </c>
      <c r="B53" s="73" t="e">
        <f>_xlfn.CHISQ.INV.RT(B7,B52)</f>
        <v>#NUM!</v>
      </c>
      <c r="D53" s="26"/>
      <c r="E53" s="61" t="s">
        <v>71</v>
      </c>
      <c r="L53" s="69"/>
      <c r="M53" s="69"/>
    </row>
    <row r="54" spans="1:13" ht="15" customHeight="1">
      <c r="A54" s="7" t="s">
        <v>7</v>
      </c>
      <c r="B54" s="73">
        <f>L49</f>
        <v>148.02430492961787</v>
      </c>
      <c r="C54" s="74">
        <f>SUM(B39:K48)</f>
        <v>148.02430492961787</v>
      </c>
      <c r="D54" s="26">
        <v>1002.56163222916</v>
      </c>
      <c r="L54" s="69"/>
      <c r="M54" s="54"/>
    </row>
    <row r="55" spans="1:13" ht="15" customHeight="1">
      <c r="A55" s="7" t="s">
        <v>74</v>
      </c>
      <c r="B55" s="7">
        <f>MIN((B5-1),(B6-1))</f>
        <v>1</v>
      </c>
      <c r="C55" s="75">
        <f>MIN(COUNT(B11:B12)-1, COUNT(C11:C12)-1)</f>
        <v>1</v>
      </c>
      <c r="D55" s="26"/>
      <c r="L55" s="69"/>
      <c r="M55" s="69"/>
    </row>
    <row r="56" spans="1:13" ht="15" customHeight="1">
      <c r="A56" s="7" t="s">
        <v>75</v>
      </c>
      <c r="B56" s="76">
        <f>L21</f>
        <v>275</v>
      </c>
      <c r="C56" s="75"/>
      <c r="D56" s="26"/>
      <c r="L56" s="69"/>
      <c r="M56" s="69"/>
    </row>
    <row r="57" spans="1:13" ht="15" customHeight="1">
      <c r="A57" s="7" t="s">
        <v>73</v>
      </c>
      <c r="B57" s="77">
        <f>SQRT((B54/B56)/B55)</f>
        <v>0.7336689987617474</v>
      </c>
      <c r="C57" s="4"/>
      <c r="I57" s="4"/>
      <c r="J57" s="4"/>
      <c r="L57" s="69"/>
      <c r="M57" s="69"/>
    </row>
    <row r="58" spans="1:13" ht="15" customHeight="1">
      <c r="A58" s="7" t="s">
        <v>84</v>
      </c>
      <c r="B58" s="7">
        <f>SQRT(B54/B56)</f>
        <v>0.7336689987617474</v>
      </c>
      <c r="C58" s="4"/>
      <c r="L58" s="69"/>
      <c r="M58" s="69"/>
    </row>
    <row r="59" spans="1:13" ht="15" customHeight="1">
      <c r="A59" s="7" t="s">
        <v>83</v>
      </c>
      <c r="B59" s="7">
        <f>SQRT(B54/(B54+B56))</f>
        <v>0.59153964308105078</v>
      </c>
      <c r="C59" s="4"/>
      <c r="L59" s="69"/>
      <c r="M59" s="69"/>
    </row>
    <row r="60" spans="1:13" ht="15" customHeight="1">
      <c r="C60" s="4"/>
      <c r="L60" s="69"/>
      <c r="M60" s="69"/>
    </row>
    <row r="61" spans="1:13" ht="15" customHeight="1">
      <c r="A61" s="5" t="s">
        <v>70</v>
      </c>
      <c r="B61" s="5" t="str">
        <f>IF(B58="","",IF(B58&gt;=0.8,"ตัวแปรทั้งสองมีความสัมพันธ์กันสูงมาก",IF(B58&gt;=0.6,"ตัวแปรทั้งสองมีความสัมพันธ์กันสูง",IF(B58&gt;=0.4,"ตัวแปรทั้งสองมีความสัมพันธ์กันปานกลาง",IF(B58&gt;=0.2,"ตัวแปรทั้งสองมีความสัมพันธ์กันน้อย",IF(B58&gt;=0.01,"ตัวแปรทั้งสองมีความสัมพันธ์กันน้อย","ตัวแปรทั้งสองไม่มีความสัมพันธ์กัน"))))))</f>
        <v>ตัวแปรทั้งสองมีความสัมพันธ์กันสูง</v>
      </c>
      <c r="I61" s="4"/>
      <c r="J61" s="4"/>
      <c r="L61" s="69"/>
      <c r="M61" s="69"/>
    </row>
    <row r="62" spans="1:13" ht="15" customHeight="1">
      <c r="A62" s="4"/>
      <c r="B62" s="4"/>
      <c r="C62" s="4"/>
      <c r="D62" s="55"/>
    </row>
    <row r="63" spans="1:13" ht="15" customHeight="1">
      <c r="A63" s="5" t="s">
        <v>70</v>
      </c>
      <c r="B63" s="5" t="str">
        <f ca="1">IF(COUNT(B6&gt;0), IF(AND(B51&lt;B7),"กลุ่ม 1 และ กลุ่ม 2 แตกต่างกันอย่างมีนัยสำคัญทางสถิติที่ระดับ .05","กลุ่ม 1 และ กลุ่ม 2 ไม่แตกต่างกัน"), "")</f>
        <v>กลุ่ม 1 และ กลุ่ม 2 ไม่แตกต่างกัน</v>
      </c>
      <c r="C63" s="55"/>
      <c r="D63" s="4"/>
      <c r="E63" s="4"/>
      <c r="F63" s="4"/>
      <c r="G63" s="4"/>
    </row>
    <row r="64" spans="1:13" ht="15" customHeight="1">
      <c r="B64" s="4"/>
      <c r="C64" s="4"/>
      <c r="D64" s="4"/>
      <c r="E64" s="4"/>
      <c r="F64" s="4"/>
      <c r="G64" s="4"/>
    </row>
    <row r="65" spans="2:6" ht="15" customHeight="1">
      <c r="E65" s="5" t="s">
        <v>77</v>
      </c>
    </row>
    <row r="66" spans="2:6" ht="15" customHeight="1">
      <c r="B66" s="7" t="str">
        <f ca="1">IF(B51&lt;B7,"Reject the null hypothesis","Do not reject the null hypothesis")</f>
        <v>Do not reject the null hypothesis</v>
      </c>
      <c r="E66" s="5" t="s">
        <v>78</v>
      </c>
    </row>
    <row r="67" spans="2:6" ht="15" customHeight="1">
      <c r="E67" s="5" t="s">
        <v>79</v>
      </c>
    </row>
    <row r="68" spans="2:6" ht="15" customHeight="1">
      <c r="B68" s="5">
        <f>COUNTIF(B11:B20,"&lt;&gt;"&amp;"")</f>
        <v>10</v>
      </c>
      <c r="E68" s="5" t="s">
        <v>80</v>
      </c>
    </row>
    <row r="69" spans="2:6" ht="15" customHeight="1">
      <c r="E69" s="5" t="s">
        <v>81</v>
      </c>
    </row>
    <row r="70" spans="2:6" ht="15" customHeight="1">
      <c r="E70" s="5" t="s">
        <v>82</v>
      </c>
    </row>
    <row r="71" spans="2:6" ht="15" customHeight="1"/>
    <row r="72" spans="2:6" ht="15" customHeight="1">
      <c r="E72" s="4"/>
      <c r="F72" s="78"/>
    </row>
    <row r="73" spans="2:6" ht="15" customHeight="1">
      <c r="E73" s="4"/>
      <c r="F73" s="78"/>
    </row>
    <row r="74" spans="2:6" ht="15" customHeight="1">
      <c r="E74" s="4"/>
      <c r="F74" s="78"/>
    </row>
    <row r="75" spans="2:6" ht="15" customHeight="1">
      <c r="E75" s="4"/>
      <c r="F75" s="78"/>
    </row>
    <row r="76" spans="2:6" ht="15" customHeight="1"/>
    <row r="77" spans="2:6" ht="15" customHeight="1"/>
    <row r="78" spans="2:6" ht="15" customHeight="1"/>
    <row r="79" spans="2:6" ht="15" customHeight="1">
      <c r="B79" s="4"/>
    </row>
    <row r="80" spans="2:6" ht="15" customHeight="1"/>
    <row r="81" ht="15" customHeight="1"/>
  </sheetData>
  <sheetProtection algorithmName="SHA-512" hashValue="FYpDvIdtubwmJSVL74R+cMIlKjIRKNFJ3cuAsAKtSUPrlIUCM/q9PiCdpkOZ6NTRym/VNHpCypNwVT0mipYKWA==" saltValue="oSW8bYToS6suyYEqz7XdgQ==" spinCount="100000" sheet="1" objects="1" scenarios="1"/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AA14"/>
  <sheetViews>
    <sheetView zoomScale="116" zoomScaleNormal="116" workbookViewId="0">
      <selection activeCell="I10" sqref="I10"/>
    </sheetView>
  </sheetViews>
  <sheetFormatPr defaultRowHeight="14.5"/>
  <cols>
    <col min="1" max="1" width="3.6328125" style="3" customWidth="1"/>
    <col min="2" max="2" width="8.7265625" style="3"/>
    <col min="3" max="3" width="17" style="3" customWidth="1"/>
    <col min="4" max="4" width="8.1796875" style="3" customWidth="1"/>
    <col min="5" max="5" width="7.453125" style="3" customWidth="1"/>
    <col min="6" max="6" width="8.7265625" style="3"/>
    <col min="7" max="7" width="10.6328125" style="3" customWidth="1"/>
    <col min="8" max="27" width="8.7265625" style="3"/>
    <col min="28" max="16384" width="8.7265625" style="4"/>
  </cols>
  <sheetData>
    <row r="2" spans="2:8" ht="15.5">
      <c r="B2" s="79" t="str">
        <f>IF(Data!B11="","","ค่า Phi coefficient   เท่ากับ")</f>
        <v>ค่า Phi coefficient   เท่ากับ</v>
      </c>
      <c r="C2" s="80"/>
      <c r="D2" s="81">
        <f>Analysis!B58</f>
        <v>0.7336689987617474</v>
      </c>
      <c r="E2" s="82" t="str">
        <f>IF(Data!B11="","",IF(D2&gt;=0.8,"มีความสัมพันธ์กันสูงมาก",IF(D2&gt;=0.6,"มีความสัมพันธ์กันสูง",IF(D2&gt;=0.4,"มีความสัมพันธ์กันปานกลาง",IF(D2&gt;=0.2,"มีความสัมพันธ์กันน้อย",IF(D2&gt;=0.001,"มีความสัมพันธ์กันน้อยมาก",IF(D2=0,"ไม่มีความสัมพันธ์กัน""",)))))))</f>
        <v>มีความสัมพันธ์กันสูง</v>
      </c>
      <c r="F2" s="83"/>
      <c r="G2" s="84"/>
    </row>
    <row r="3" spans="2:8" s="3" customFormat="1">
      <c r="B3" s="5"/>
      <c r="C3" s="5"/>
      <c r="D3" s="5"/>
      <c r="E3" s="5"/>
      <c r="F3" s="5"/>
      <c r="G3" s="5"/>
      <c r="H3" s="5"/>
    </row>
    <row r="4" spans="2:8" ht="15.5">
      <c r="B4" s="5"/>
      <c r="C4" s="33"/>
      <c r="D4" s="5"/>
      <c r="E4" s="5"/>
      <c r="F4" s="5"/>
      <c r="G4" s="5"/>
      <c r="H4" s="5"/>
    </row>
    <row r="14" spans="2:8">
      <c r="G14" s="26"/>
    </row>
  </sheetData>
  <sheetProtection algorithmName="SHA-512" hashValue="U//2BHBe4RBGmBKMVTf+Su/f7u4AkVYCySVRMBNIY6sjuUW5GY2+oqXAcpzmnk1GjWy7/lHFDRJ0pY8EtD1dXw==" saltValue="wb2ss5JJn2I3MeohNCMwn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ChartDataSheet_</vt:lpstr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2022-12-02T16:28:23Z</dcterms:modified>
</cp:coreProperties>
</file>